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0"/>
  <workbookPr showInkAnnotation="0" autoCompressPictures="0"/>
  <mc:AlternateContent xmlns:mc="http://schemas.openxmlformats.org/markup-compatibility/2006">
    <mc:Choice Requires="x15">
      <x15ac:absPath xmlns:x15ac="http://schemas.microsoft.com/office/spreadsheetml/2010/11/ac" url="https://livemissouristate.sharepoint.com/sites/PSU/retention/osedr/Shared Documents/FSL/Programming report/Semester Reports/2022/"/>
    </mc:Choice>
  </mc:AlternateContent>
  <xr:revisionPtr revIDLastSave="6276" documentId="8_{6302B57A-7DD3-41EC-86BA-B78D31C17114}" xr6:coauthVersionLast="47" xr6:coauthVersionMax="47" xr10:uidLastSave="{D04F15F4-1F30-4B79-A86F-DF6CD9C61B7A}"/>
  <bookViews>
    <workbookView xWindow="-110" yWindow="-110" windowWidth="19420" windowHeight="11020" tabRatio="500" firstSheet="2" activeTab="1" xr2:uid="{00000000-000D-0000-FFFF-FFFF00000000}"/>
  </bookViews>
  <sheets>
    <sheet name="IFC" sheetId="1" r:id="rId1"/>
    <sheet name="PHA" sheetId="3" r:id="rId2"/>
    <sheet name="NPHC"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12" i="2" l="1"/>
  <c r="Q30" i="1"/>
  <c r="P30" i="1"/>
  <c r="Q21" i="3"/>
  <c r="Q23" i="3"/>
  <c r="J28" i="1"/>
  <c r="J27" i="1"/>
  <c r="J30" i="1"/>
  <c r="J23" i="3"/>
  <c r="F13" i="2"/>
  <c r="G14" i="2"/>
  <c r="P28" i="1"/>
  <c r="O28" i="1"/>
  <c r="N28" i="1"/>
  <c r="N27" i="1"/>
  <c r="L26" i="1"/>
  <c r="L28" i="1"/>
  <c r="L27" i="1"/>
  <c r="H28" i="1"/>
  <c r="G28" i="1"/>
  <c r="F28" i="1"/>
  <c r="F27" i="1"/>
  <c r="Q25" i="1"/>
  <c r="Q28" i="1"/>
  <c r="I14" i="3"/>
  <c r="I4" i="1"/>
  <c r="I21" i="1"/>
  <c r="I5" i="3"/>
  <c r="I19" i="1"/>
  <c r="I5" i="1"/>
  <c r="I10" i="1"/>
  <c r="I13" i="3"/>
  <c r="I17" i="1"/>
  <c r="I22" i="1"/>
  <c r="I16" i="1"/>
  <c r="I9" i="1"/>
  <c r="I6" i="1"/>
  <c r="I20" i="1"/>
  <c r="I11" i="1"/>
  <c r="I17" i="3"/>
  <c r="I11" i="3"/>
  <c r="I14" i="1"/>
  <c r="I6" i="3"/>
  <c r="I16" i="3"/>
  <c r="I12" i="1"/>
  <c r="I3" i="3"/>
  <c r="I4" i="3"/>
  <c r="M4" i="2"/>
  <c r="K4" i="2"/>
  <c r="M13" i="3"/>
  <c r="K13" i="3"/>
  <c r="M14" i="3"/>
  <c r="K14" i="3"/>
  <c r="M11" i="3"/>
  <c r="K11" i="3"/>
  <c r="M4" i="3"/>
  <c r="K4" i="3"/>
  <c r="M6" i="3"/>
  <c r="K6" i="3"/>
  <c r="M5" i="3"/>
  <c r="K5" i="3"/>
  <c r="M20" i="1"/>
  <c r="K20" i="1"/>
  <c r="M17" i="1"/>
  <c r="K17" i="1"/>
  <c r="M16" i="1"/>
  <c r="K16" i="1"/>
  <c r="M12" i="1"/>
  <c r="K12" i="1"/>
  <c r="M11" i="1"/>
  <c r="K11" i="1"/>
  <c r="M10" i="1"/>
  <c r="K10" i="1"/>
  <c r="M9" i="1"/>
  <c r="K9" i="1"/>
  <c r="M5" i="1"/>
  <c r="K5" i="1"/>
  <c r="M4" i="1"/>
  <c r="K4" i="1"/>
  <c r="M6" i="1"/>
  <c r="K6" i="1"/>
  <c r="I11" i="2"/>
  <c r="K11" i="2"/>
  <c r="K17" i="3"/>
  <c r="K16" i="3"/>
  <c r="K15" i="3"/>
  <c r="K3" i="3"/>
  <c r="K18" i="1"/>
  <c r="K19" i="1"/>
  <c r="K21" i="1"/>
  <c r="K22" i="1"/>
  <c r="K23" i="1"/>
  <c r="K14" i="1"/>
  <c r="M11" i="2"/>
  <c r="M17" i="3"/>
  <c r="M16" i="3"/>
  <c r="M15" i="3"/>
  <c r="M3" i="3"/>
  <c r="P25" i="1"/>
  <c r="P26" i="1" s="1"/>
  <c r="M21" i="1"/>
  <c r="M19" i="1"/>
  <c r="M22" i="1"/>
  <c r="M23" i="1"/>
  <c r="M18" i="1"/>
  <c r="M14" i="1"/>
  <c r="O12" i="2"/>
  <c r="O13" i="2" s="1"/>
  <c r="P13" i="2"/>
  <c r="G25" i="1"/>
  <c r="H25" i="1"/>
  <c r="J25" i="1"/>
  <c r="L25" i="1"/>
  <c r="N25" i="1"/>
  <c r="N26" i="1" s="1"/>
  <c r="O25" i="1"/>
  <c r="O26" i="1" s="1"/>
  <c r="F25" i="1"/>
  <c r="J26" i="1"/>
  <c r="Q18" i="3"/>
  <c r="Q19" i="3"/>
  <c r="L19" i="3"/>
  <c r="L18" i="3"/>
  <c r="L20" i="3" s="1"/>
  <c r="J19" i="3"/>
  <c r="O19" i="3"/>
  <c r="O18" i="3"/>
  <c r="O20" i="3" s="1"/>
  <c r="O21" i="3" s="1"/>
  <c r="P19" i="3"/>
  <c r="P18" i="3"/>
  <c r="P20" i="3" s="1"/>
  <c r="P21" i="3" s="1"/>
  <c r="N13" i="2"/>
  <c r="N19" i="3"/>
  <c r="L13" i="2"/>
  <c r="N18" i="3"/>
  <c r="N20" i="3" s="1"/>
  <c r="N12" i="2"/>
  <c r="I28" i="1"/>
  <c r="I15" i="2" s="1"/>
  <c r="Q14" i="2"/>
  <c r="O27" i="1"/>
  <c r="J18" i="3"/>
  <c r="J20" i="3" s="1"/>
  <c r="J21" i="3" s="1"/>
  <c r="J12" i="2"/>
  <c r="M13" i="2"/>
  <c r="K13" i="2"/>
  <c r="F18" i="3"/>
  <c r="F20" i="3" s="1"/>
  <c r="F21" i="3" s="1"/>
  <c r="H26" i="1"/>
  <c r="H15" i="2" s="1"/>
  <c r="Q15" i="2"/>
  <c r="Q26" i="1"/>
  <c r="G18" i="3"/>
  <c r="G26" i="1"/>
  <c r="G15" i="2" s="1"/>
  <c r="N22" i="3" l="1"/>
  <c r="N21" i="3"/>
  <c r="M21" i="3"/>
  <c r="L21" i="3"/>
  <c r="M28" i="1"/>
  <c r="M15" i="2" s="1"/>
  <c r="M26" i="1"/>
  <c r="P27" i="1"/>
  <c r="P22" i="3"/>
  <c r="P23" i="3" s="1"/>
  <c r="H14" i="2"/>
  <c r="F14" i="2"/>
  <c r="F26" i="1"/>
  <c r="N14" i="2"/>
  <c r="N15" i="2"/>
  <c r="G20" i="3"/>
  <c r="G19" i="3"/>
  <c r="G21" i="3" s="1"/>
  <c r="G17" i="2" s="1"/>
  <c r="F29" i="1"/>
  <c r="F30" i="1" s="1"/>
  <c r="F19" i="3"/>
  <c r="K19" i="3"/>
  <c r="I26" i="1"/>
  <c r="K26" i="1"/>
  <c r="J14" i="2"/>
  <c r="K28" i="1"/>
  <c r="J15" i="2"/>
  <c r="N17" i="2"/>
  <c r="N16" i="2"/>
  <c r="O22" i="3"/>
  <c r="O23" i="3" s="1"/>
  <c r="J16" i="2"/>
  <c r="P14" i="2"/>
  <c r="O14" i="2"/>
  <c r="P15" i="2"/>
  <c r="O15" i="2"/>
  <c r="F16" i="2" l="1"/>
  <c r="G16" i="2"/>
  <c r="G29" i="1"/>
  <c r="G30" i="1" s="1"/>
  <c r="G18" i="2"/>
  <c r="F15" i="2"/>
  <c r="F18" i="2"/>
  <c r="F22" i="3" s="1"/>
  <c r="F17" i="2"/>
  <c r="L22" i="3"/>
  <c r="L14" i="2"/>
  <c r="L15" i="2"/>
  <c r="Q18" i="2"/>
  <c r="K15" i="2"/>
  <c r="H18" i="3"/>
  <c r="M19" i="3"/>
  <c r="L29" i="1" l="1"/>
  <c r="L23" i="3"/>
  <c r="L30" i="1" s="1"/>
  <c r="G19" i="2"/>
  <c r="G23" i="3" s="1"/>
  <c r="G22" i="3"/>
  <c r="I19" i="3"/>
  <c r="H20" i="3"/>
  <c r="H19" i="3"/>
  <c r="H21" i="3" s="1"/>
  <c r="H17" i="2" s="1"/>
  <c r="F19" i="2"/>
  <c r="F23" i="3" s="1"/>
  <c r="K30" i="1"/>
  <c r="Q16" i="2"/>
  <c r="M23" i="3"/>
  <c r="M30" i="1"/>
  <c r="L16" i="2"/>
  <c r="P16" i="2"/>
  <c r="Q17" i="2"/>
  <c r="P18" i="2"/>
  <c r="K21" i="3"/>
  <c r="K17" i="2" s="1"/>
  <c r="J18" i="2"/>
  <c r="J19" i="2"/>
  <c r="I21" i="3" l="1"/>
  <c r="I17" i="2" s="1"/>
  <c r="H16" i="2"/>
  <c r="H18" i="2" s="1"/>
  <c r="H29" i="1"/>
  <c r="H30" i="1" s="1"/>
  <c r="O29" i="1"/>
  <c r="O30" i="1" s="1"/>
  <c r="O16" i="2"/>
  <c r="M17" i="2"/>
  <c r="L17" i="2"/>
  <c r="L18" i="2"/>
  <c r="Q19" i="2"/>
  <c r="P17" i="2"/>
  <c r="O17" i="2"/>
  <c r="J17" i="2"/>
  <c r="K23" i="3"/>
  <c r="I30" i="1" l="1"/>
  <c r="H22" i="3"/>
  <c r="I23" i="3" s="1"/>
  <c r="I19" i="2"/>
  <c r="H19" i="2"/>
  <c r="H23" i="3" s="1"/>
  <c r="O18" i="2"/>
  <c r="O19" i="2" s="1"/>
  <c r="M19" i="2"/>
  <c r="L19" i="2"/>
  <c r="P19" i="2"/>
  <c r="K19" i="2"/>
  <c r="N29" i="1"/>
  <c r="N30" i="1" s="1"/>
  <c r="N18" i="2"/>
  <c r="N23" i="3" l="1"/>
  <c r="N19" i="2"/>
</calcChain>
</file>

<file path=xl/sharedStrings.xml><?xml version="1.0" encoding="utf-8"?>
<sst xmlns="http://schemas.openxmlformats.org/spreadsheetml/2006/main" count="226" uniqueCount="89">
  <si>
    <t>Interfraternity Council (IFC) Academic and Programming Report - Spring 2024</t>
  </si>
  <si>
    <t>Chapter</t>
  </si>
  <si>
    <t xml:space="preserve">Chapter GPA </t>
  </si>
  <si>
    <t>Active Member GPA</t>
  </si>
  <si>
    <t>New Member GPA</t>
  </si>
  <si>
    <t xml:space="preserve">Total Membership </t>
  </si>
  <si>
    <t>New Members Recruited</t>
  </si>
  <si>
    <t>New Members Retained</t>
  </si>
  <si>
    <t>New Member Retention</t>
  </si>
  <si>
    <t>Community Service Hours</t>
  </si>
  <si>
    <t>Community Service Hours per Member</t>
  </si>
  <si>
    <t>Philanthropic Donations</t>
  </si>
  <si>
    <t>Philanthropic Donations per Member</t>
  </si>
  <si>
    <t>Philanthropic Food (LBS) Donated</t>
  </si>
  <si>
    <t>Philanthropic Items Donated</t>
  </si>
  <si>
    <t>Number of Educational Programs</t>
  </si>
  <si>
    <t>4.00 GPAs</t>
  </si>
  <si>
    <t>All Campus GPA</t>
  </si>
  <si>
    <t>Theta Chi~</t>
  </si>
  <si>
    <t>Sigma Phi Epsilon~</t>
  </si>
  <si>
    <t>UR</t>
  </si>
  <si>
    <t>Phi Delta Theta*</t>
  </si>
  <si>
    <t>All FSL GPA</t>
  </si>
  <si>
    <t>All Men's GPA</t>
  </si>
  <si>
    <t>Phi Gamma Delta~</t>
  </si>
  <si>
    <t>Sigma Nu~</t>
  </si>
  <si>
    <t>Kappa Sigma~</t>
  </si>
  <si>
    <t>Alpha Gamma Rho</t>
  </si>
  <si>
    <t xml:space="preserve">Interfraternity Council GPA </t>
  </si>
  <si>
    <t>Delta Chi~</t>
  </si>
  <si>
    <t>All  Fraternity GPA</t>
  </si>
  <si>
    <t>Pi Kappa Alpha~</t>
  </si>
  <si>
    <t>Sigma Chi~</t>
  </si>
  <si>
    <t>Delta Sigma Phi</t>
  </si>
  <si>
    <t>Sigma Pi~</t>
  </si>
  <si>
    <t>Lambda Chi Alpha~</t>
  </si>
  <si>
    <t>Tau Kappa Epsilon~</t>
  </si>
  <si>
    <t>Pi Kappa Phi~</t>
  </si>
  <si>
    <t xml:space="preserve">Alpha Sigma Phi </t>
  </si>
  <si>
    <t>-</t>
  </si>
  <si>
    <t>IFC Academic Restriction</t>
  </si>
  <si>
    <t>Interfraternity Council Total</t>
  </si>
  <si>
    <t>Interfraternity Council Average</t>
  </si>
  <si>
    <t>All Fraternity Total</t>
  </si>
  <si>
    <t>All Fraternity Average</t>
  </si>
  <si>
    <t>All FSL Total</t>
  </si>
  <si>
    <t>All FSL Average</t>
  </si>
  <si>
    <t xml:space="preserve"> - denotes information not applicable </t>
  </si>
  <si>
    <t>UR - Unable to report due to size</t>
  </si>
  <si>
    <t>* denotes a colony</t>
  </si>
  <si>
    <t>~  denotes a chapter house</t>
  </si>
  <si>
    <t xml:space="preserve">Probation Statuses </t>
  </si>
  <si>
    <t xml:space="preserve">Social Probation - A designated period of time in which a chapter is not permitted to host events with alcohol. </t>
  </si>
  <si>
    <t>Level One Probation – A written reprimand for violation of specified policies as well as notice to inter/national organizations of conduct concerns. Probation is for a designated period of time and includes the probability of more severe conduct consequences if the organization is found to be violating any institutional regulation(s) during the probationary period. Organization members may be declared ineligible to campaign for or hold office on their respective governing Council. If found responsible for another violation of University policy and/or a violation of the Governance Statement, it may result in the suspension or dismissal of the organization.</t>
  </si>
  <si>
    <t>Level Two Probation – Serves as both a second chance and final warning to the organization. It is imposed for a specific period of time and affects the chapter’s good standing in the University. While on level two probation, organization members will be declared ineligible to campaign for or hold office on the governing council. If found responsible for a violation of the Fraternity &amp; Sorority Governance Statement while on level two probation, this may result in the suspension or dismissal of the organization from campus.</t>
  </si>
  <si>
    <t>Panhellenic Association (PHA) Academic and Programming Report - Spring 2024</t>
  </si>
  <si>
    <t>Chapter GPA</t>
  </si>
  <si>
    <t>Active Member    GPA</t>
  </si>
  <si>
    <t xml:space="preserve"> New Member   GPA</t>
  </si>
  <si>
    <t>New Members Initiated</t>
  </si>
  <si>
    <t>Philanthropic Donation per Member</t>
  </si>
  <si>
    <t>Alpha Delta Pi~</t>
  </si>
  <si>
    <t>Alpha Chi Omega~</t>
  </si>
  <si>
    <t>Sigma Sigma Sigma~</t>
  </si>
  <si>
    <t>Alpha Sigma Alpha~</t>
  </si>
  <si>
    <t>All Women's GPA</t>
  </si>
  <si>
    <t>Panhellenic Association GPA</t>
  </si>
  <si>
    <t>All Sorority</t>
  </si>
  <si>
    <t>Delta Zeta~</t>
  </si>
  <si>
    <t>Sigma Kappa~</t>
  </si>
  <si>
    <t>Xi Omicron Iota</t>
  </si>
  <si>
    <t>Sigma Lambda Gamma</t>
  </si>
  <si>
    <t>Alpha Omicron Pi~</t>
  </si>
  <si>
    <t>Gamma Phi Beta</t>
  </si>
  <si>
    <t>Panhellenic Association Total</t>
  </si>
  <si>
    <t>Panhellenic Association Average</t>
  </si>
  <si>
    <t>All Sorority Total</t>
  </si>
  <si>
    <t>All Sorority Average</t>
  </si>
  <si>
    <t>National Pan-Hellenic Council (NPHC) Academic and Programming Report Spring 2024</t>
  </si>
  <si>
    <t xml:space="preserve"> Active Member   GPA</t>
  </si>
  <si>
    <t>New Member   GPA</t>
  </si>
  <si>
    <t>Sigma Gamma Rho Sorority, Inc.</t>
  </si>
  <si>
    <t>All Sorority GPA</t>
  </si>
  <si>
    <t>All-FSL GPA</t>
  </si>
  <si>
    <t>All Fraternity GPA</t>
  </si>
  <si>
    <t>NPHC GPA</t>
  </si>
  <si>
    <t>Alpha Phi Alpha Fraternity, Inc.</t>
  </si>
  <si>
    <t>National Pan-Hellenic Council Total</t>
  </si>
  <si>
    <t>National Pan-Hellenic Council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</si>
</sst>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0.0%"/>
    <numFmt numFmtId="166" formatCode="#,##0.0"/>
    <numFmt numFmtId="167" formatCode="_(* #,##0_);_(* \(#,##0\);_(* &quot;-&quot;??_);_(@_)"/>
  </numFmts>
  <fonts count="12">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2"/>
      <color theme="0"/>
      <name val="Calibri"/>
      <family val="2"/>
      <scheme val="minor"/>
    </font>
    <font>
      <b/>
      <sz val="11"/>
      <color theme="1"/>
      <name val="Calibri"/>
      <family val="2"/>
      <scheme val="minor"/>
    </font>
    <font>
      <sz val="11"/>
      <name val="Calibri"/>
      <family val="2"/>
      <scheme val="minor"/>
    </font>
    <font>
      <sz val="11"/>
      <color theme="1"/>
      <name val="Calibri"/>
      <family val="2"/>
    </font>
    <font>
      <b/>
      <sz val="14"/>
      <color theme="1"/>
      <name val="Calibri"/>
      <family val="2"/>
      <scheme val="minor"/>
    </font>
    <font>
      <b/>
      <sz val="11"/>
      <name val="Calibri"/>
      <family val="2"/>
      <scheme val="minor"/>
    </font>
    <font>
      <i/>
      <sz val="11"/>
      <color theme="1"/>
      <name val="Calibri"/>
      <family val="2"/>
      <scheme val="minor"/>
    </font>
    <font>
      <sz val="11"/>
      <color rgb="FF000000"/>
      <name val="Calibri"/>
      <scheme val="minor"/>
    </font>
  </fonts>
  <fills count="14">
    <fill>
      <patternFill patternType="none"/>
    </fill>
    <fill>
      <patternFill patternType="gray125"/>
    </fill>
    <fill>
      <patternFill patternType="solid">
        <fgColor theme="4" tint="0.39997558519241921"/>
        <bgColor indexed="65"/>
      </patternFill>
    </fill>
    <fill>
      <patternFill patternType="solid">
        <fgColor theme="3" tint="0.59999389629810485"/>
        <bgColor indexed="64"/>
      </patternFill>
    </fill>
    <fill>
      <patternFill patternType="solid">
        <fgColor theme="7" tint="0.79998168889431442"/>
        <bgColor indexed="65"/>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BDD7EE"/>
        <bgColor indexed="64"/>
      </patternFill>
    </fill>
  </fills>
  <borders count="20">
    <border>
      <left/>
      <right/>
      <top/>
      <bottom/>
      <diagonal/>
    </border>
    <border>
      <left/>
      <right/>
      <top style="medium">
        <color auto="1"/>
      </top>
      <bottom/>
      <diagonal/>
    </border>
    <border>
      <left/>
      <right/>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s>
  <cellStyleXfs count="6">
    <xf numFmtId="0" fontId="0" fillId="0" borderId="0"/>
    <xf numFmtId="44" fontId="3" fillId="0" borderId="0" applyFont="0" applyFill="0" applyBorder="0" applyAlignment="0" applyProtection="0"/>
    <xf numFmtId="0" fontId="4" fillId="2" borderId="0" applyNumberFormat="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2" fillId="4" borderId="0" applyNumberFormat="0" applyBorder="0" applyAlignment="0" applyProtection="0"/>
  </cellStyleXfs>
  <cellXfs count="251">
    <xf numFmtId="0" fontId="0" fillId="0" borderId="0" xfId="0"/>
    <xf numFmtId="0" fontId="2" fillId="0" borderId="0" xfId="0" applyFont="1" applyAlignment="1">
      <alignment horizontal="center"/>
    </xf>
    <xf numFmtId="0" fontId="5" fillId="0" borderId="0" xfId="0" applyFont="1"/>
    <xf numFmtId="0" fontId="2" fillId="0" borderId="0" xfId="0" applyFont="1"/>
    <xf numFmtId="0" fontId="10" fillId="0" borderId="0" xfId="0" applyFont="1" applyAlignment="1">
      <alignment vertical="center" wrapText="1"/>
    </xf>
    <xf numFmtId="0" fontId="5" fillId="4" borderId="0" xfId="5" applyFont="1" applyBorder="1" applyAlignment="1">
      <alignment horizontal="center" vertical="center"/>
    </xf>
    <xf numFmtId="1" fontId="5" fillId="4" borderId="0" xfId="5" applyNumberFormat="1" applyFont="1" applyBorder="1" applyAlignment="1">
      <alignment horizontal="center" vertical="center"/>
    </xf>
    <xf numFmtId="0" fontId="5" fillId="11" borderId="0" xfId="5" applyFont="1" applyFill="1" applyBorder="1" applyAlignment="1">
      <alignment horizontal="center" vertical="center"/>
    </xf>
    <xf numFmtId="1" fontId="5" fillId="11" borderId="0" xfId="5" applyNumberFormat="1" applyFont="1" applyFill="1" applyBorder="1" applyAlignment="1">
      <alignment horizontal="center" vertical="center"/>
    </xf>
    <xf numFmtId="2" fontId="5" fillId="11" borderId="0" xfId="5" applyNumberFormat="1" applyFont="1" applyFill="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9" fillId="0" borderId="8" xfId="0" applyFont="1" applyBorder="1" applyAlignment="1">
      <alignment horizontal="center" vertical="center" wrapText="1"/>
    </xf>
    <xf numFmtId="0" fontId="5" fillId="0" borderId="9" xfId="0" applyFont="1" applyBorder="1" applyAlignment="1">
      <alignment horizontal="center" vertical="center" wrapText="1"/>
    </xf>
    <xf numFmtId="14" fontId="0" fillId="0" borderId="0" xfId="0" applyNumberFormat="1"/>
    <xf numFmtId="0" fontId="0" fillId="0" borderId="0" xfId="0" applyAlignment="1">
      <alignment horizontal="center"/>
    </xf>
    <xf numFmtId="0" fontId="1" fillId="0" borderId="10" xfId="0" applyFont="1" applyBorder="1" applyAlignment="1">
      <alignment horizontal="center" vertical="center"/>
    </xf>
    <xf numFmtId="2" fontId="1" fillId="0" borderId="0" xfId="0" applyNumberFormat="1" applyFont="1" applyAlignment="1">
      <alignment horizontal="center" vertical="center"/>
    </xf>
    <xf numFmtId="1" fontId="1" fillId="0" borderId="0" xfId="0" applyNumberFormat="1" applyFont="1" applyAlignment="1">
      <alignment horizontal="center" vertical="center"/>
    </xf>
    <xf numFmtId="165" fontId="1" fillId="0" borderId="0" xfId="4" applyNumberFormat="1" applyFont="1" applyFill="1" applyBorder="1" applyAlignment="1">
      <alignment horizontal="center" vertical="center"/>
    </xf>
    <xf numFmtId="164" fontId="1" fillId="0" borderId="0" xfId="1" applyNumberFormat="1" applyFont="1" applyFill="1" applyBorder="1" applyAlignment="1">
      <alignment horizontal="center" vertical="center"/>
    </xf>
    <xf numFmtId="164" fontId="1" fillId="0" borderId="0" xfId="1" applyNumberFormat="1" applyFont="1" applyBorder="1" applyAlignment="1">
      <alignment horizontal="center" vertical="center"/>
    </xf>
    <xf numFmtId="1" fontId="1" fillId="0" borderId="0" xfId="1" applyNumberFormat="1" applyFont="1" applyFill="1" applyBorder="1" applyAlignment="1">
      <alignment horizontal="center" vertical="center"/>
    </xf>
    <xf numFmtId="0" fontId="1" fillId="0" borderId="0" xfId="0" applyFont="1"/>
    <xf numFmtId="164" fontId="1" fillId="12" borderId="0" xfId="1" applyNumberFormat="1" applyFont="1" applyFill="1" applyBorder="1" applyAlignment="1">
      <alignment horizontal="center" vertical="center"/>
    </xf>
    <xf numFmtId="1" fontId="1" fillId="12" borderId="0" xfId="1" applyNumberFormat="1" applyFont="1" applyFill="1" applyBorder="1" applyAlignment="1">
      <alignment horizontal="center" vertical="center"/>
    </xf>
    <xf numFmtId="1" fontId="1" fillId="0" borderId="0" xfId="1" applyNumberFormat="1" applyFont="1" applyBorder="1" applyAlignment="1">
      <alignment horizontal="center" vertical="center"/>
    </xf>
    <xf numFmtId="165" fontId="1" fillId="8" borderId="0" xfId="4" applyNumberFormat="1" applyFont="1" applyFill="1" applyBorder="1" applyAlignment="1">
      <alignment horizontal="center" vertical="center"/>
    </xf>
    <xf numFmtId="165" fontId="1" fillId="3" borderId="0" xfId="4" applyNumberFormat="1" applyFont="1" applyFill="1" applyBorder="1" applyAlignment="1">
      <alignment horizontal="center" vertical="center"/>
    </xf>
    <xf numFmtId="0" fontId="1" fillId="11" borderId="0" xfId="5" applyFont="1" applyFill="1" applyBorder="1" applyAlignment="1">
      <alignment horizontal="center" vertical="center"/>
    </xf>
    <xf numFmtId="0" fontId="1" fillId="11" borderId="10" xfId="5" applyFont="1" applyFill="1" applyBorder="1" applyAlignment="1">
      <alignment horizontal="center" vertical="center"/>
    </xf>
    <xf numFmtId="1" fontId="1" fillId="11" borderId="0" xfId="5" applyNumberFormat="1" applyFont="1" applyFill="1" applyBorder="1" applyAlignment="1">
      <alignment horizontal="center" vertical="center"/>
    </xf>
    <xf numFmtId="0" fontId="1" fillId="11" borderId="0" xfId="5" applyNumberFormat="1" applyFont="1" applyFill="1" applyBorder="1" applyAlignment="1">
      <alignment horizontal="center" vertical="center"/>
    </xf>
    <xf numFmtId="2" fontId="1" fillId="11" borderId="0" xfId="0" applyNumberFormat="1" applyFont="1" applyFill="1" applyAlignment="1">
      <alignment horizontal="center" vertical="center"/>
    </xf>
    <xf numFmtId="164" fontId="1" fillId="11" borderId="0" xfId="5" applyNumberFormat="1" applyFont="1" applyFill="1" applyBorder="1" applyAlignment="1">
      <alignment horizontal="center" vertical="center"/>
    </xf>
    <xf numFmtId="0" fontId="1" fillId="11" borderId="11" xfId="5" applyFont="1" applyFill="1" applyBorder="1" applyAlignment="1">
      <alignment horizontal="center" vertical="center"/>
    </xf>
    <xf numFmtId="9" fontId="1" fillId="0" borderId="0" xfId="4" applyFont="1" applyBorder="1" applyAlignment="1">
      <alignment horizontal="center" vertical="center"/>
    </xf>
    <xf numFmtId="0" fontId="1" fillId="0" borderId="11" xfId="0" applyFont="1" applyBorder="1" applyAlignment="1">
      <alignment horizontal="center" vertical="center"/>
    </xf>
    <xf numFmtId="0" fontId="1" fillId="0" borderId="0" xfId="1" applyNumberFormat="1" applyFont="1" applyBorder="1" applyAlignment="1">
      <alignment horizontal="center" vertical="center"/>
    </xf>
    <xf numFmtId="1" fontId="1" fillId="0" borderId="0" xfId="0" applyNumberFormat="1" applyFont="1" applyAlignment="1">
      <alignment horizontal="center"/>
    </xf>
    <xf numFmtId="0" fontId="1" fillId="10" borderId="1" xfId="0" quotePrefix="1" applyFont="1" applyFill="1" applyBorder="1" applyAlignment="1">
      <alignment horizontal="center" vertical="center"/>
    </xf>
    <xf numFmtId="43" fontId="1" fillId="10" borderId="1" xfId="3" quotePrefix="1" applyFont="1" applyFill="1" applyBorder="1" applyAlignment="1">
      <alignment horizontal="center" vertical="center"/>
    </xf>
    <xf numFmtId="1" fontId="1" fillId="10" borderId="1" xfId="0" applyNumberFormat="1" applyFont="1" applyFill="1" applyBorder="1" applyAlignment="1">
      <alignment horizontal="center" vertical="center"/>
    </xf>
    <xf numFmtId="9" fontId="1" fillId="10" borderId="1" xfId="0" applyNumberFormat="1" applyFont="1" applyFill="1" applyBorder="1" applyAlignment="1">
      <alignment horizontal="center" vertical="center"/>
    </xf>
    <xf numFmtId="0" fontId="1" fillId="10" borderId="1" xfId="0" applyFont="1" applyFill="1" applyBorder="1" applyAlignment="1">
      <alignment horizontal="center" vertical="center"/>
    </xf>
    <xf numFmtId="164" fontId="1" fillId="10" borderId="1" xfId="0" applyNumberFormat="1" applyFont="1" applyFill="1" applyBorder="1" applyAlignment="1">
      <alignment horizontal="center" vertical="center"/>
    </xf>
    <xf numFmtId="164" fontId="1" fillId="10" borderId="1" xfId="0" quotePrefix="1" applyNumberFormat="1" applyFont="1" applyFill="1" applyBorder="1" applyAlignment="1">
      <alignment horizontal="center" vertical="center"/>
    </xf>
    <xf numFmtId="0" fontId="1" fillId="10" borderId="4" xfId="0" applyFont="1" applyFill="1" applyBorder="1" applyAlignment="1">
      <alignment horizontal="center" vertical="center"/>
    </xf>
    <xf numFmtId="2" fontId="1" fillId="9" borderId="0" xfId="0" applyNumberFormat="1" applyFont="1" applyFill="1" applyAlignment="1">
      <alignment horizontal="center" vertical="center"/>
    </xf>
    <xf numFmtId="1" fontId="1" fillId="9" borderId="0" xfId="0" applyNumberFormat="1" applyFont="1" applyFill="1" applyAlignment="1">
      <alignment horizontal="center" vertical="center"/>
    </xf>
    <xf numFmtId="9" fontId="1" fillId="9" borderId="0" xfId="4" applyFont="1" applyFill="1" applyBorder="1" applyAlignment="1">
      <alignment horizontal="center" vertical="center"/>
    </xf>
    <xf numFmtId="164" fontId="1" fillId="9" borderId="0" xfId="0" applyNumberFormat="1" applyFont="1" applyFill="1" applyAlignment="1">
      <alignment horizontal="center" vertical="center"/>
    </xf>
    <xf numFmtId="0" fontId="1" fillId="9" borderId="0" xfId="0" applyFont="1" applyFill="1" applyAlignment="1">
      <alignment horizontal="center" vertical="center"/>
    </xf>
    <xf numFmtId="1" fontId="1" fillId="10" borderId="0" xfId="0" applyNumberFormat="1" applyFont="1" applyFill="1" applyAlignment="1">
      <alignment horizontal="center" vertical="center"/>
    </xf>
    <xf numFmtId="165" fontId="1" fillId="10" borderId="0" xfId="4" applyNumberFormat="1" applyFont="1" applyFill="1" applyBorder="1" applyAlignment="1">
      <alignment horizontal="center" vertical="center"/>
    </xf>
    <xf numFmtId="2" fontId="1" fillId="10" borderId="0" xfId="0" applyNumberFormat="1" applyFont="1" applyFill="1" applyAlignment="1">
      <alignment horizontal="center" vertical="center"/>
    </xf>
    <xf numFmtId="164" fontId="1" fillId="10" borderId="0" xfId="0" applyNumberFormat="1" applyFont="1" applyFill="1" applyAlignment="1">
      <alignment horizontal="center" vertical="center"/>
    </xf>
    <xf numFmtId="0" fontId="1" fillId="10" borderId="0" xfId="0" applyFont="1" applyFill="1" applyAlignment="1">
      <alignment horizontal="center" vertical="center"/>
    </xf>
    <xf numFmtId="1" fontId="1" fillId="10" borderId="11" xfId="0" applyNumberFormat="1" applyFont="1" applyFill="1" applyBorder="1" applyAlignment="1">
      <alignment horizontal="center" vertical="center"/>
    </xf>
    <xf numFmtId="0" fontId="1" fillId="9" borderId="0" xfId="0" applyFont="1" applyFill="1" applyAlignment="1">
      <alignment horizontal="center"/>
    </xf>
    <xf numFmtId="165" fontId="1" fillId="9" borderId="0" xfId="4" applyNumberFormat="1" applyFont="1" applyFill="1" applyBorder="1" applyAlignment="1">
      <alignment horizontal="center" vertical="center"/>
    </xf>
    <xf numFmtId="0" fontId="1" fillId="10" borderId="0" xfId="0" quotePrefix="1" applyFont="1" applyFill="1" applyAlignment="1">
      <alignment horizontal="center" vertical="center"/>
    </xf>
    <xf numFmtId="3" fontId="1" fillId="10" borderId="0" xfId="0" applyNumberFormat="1" applyFont="1" applyFill="1" applyAlignment="1">
      <alignment horizontal="center" vertical="center"/>
    </xf>
    <xf numFmtId="0" fontId="1" fillId="10" borderId="11" xfId="0" applyFont="1" applyFill="1" applyBorder="1" applyAlignment="1">
      <alignment horizontal="center" vertical="center"/>
    </xf>
    <xf numFmtId="0" fontId="1" fillId="9" borderId="10" xfId="0" applyFont="1" applyFill="1" applyBorder="1"/>
    <xf numFmtId="0" fontId="1" fillId="9" borderId="0" xfId="0" applyFont="1" applyFill="1"/>
    <xf numFmtId="2" fontId="1" fillId="9" borderId="2" xfId="0" applyNumberFormat="1" applyFont="1" applyFill="1" applyBorder="1" applyAlignment="1">
      <alignment horizontal="center" vertical="center"/>
    </xf>
    <xf numFmtId="0" fontId="1" fillId="9" borderId="2" xfId="0" applyFont="1" applyFill="1" applyBorder="1" applyAlignment="1">
      <alignment horizontal="center" vertical="center"/>
    </xf>
    <xf numFmtId="165" fontId="1" fillId="9" borderId="2" xfId="4" applyNumberFormat="1" applyFont="1" applyFill="1" applyBorder="1" applyAlignment="1">
      <alignment horizontal="center" vertical="center"/>
    </xf>
    <xf numFmtId="164" fontId="1" fillId="9" borderId="2" xfId="0" applyNumberFormat="1" applyFont="1" applyFill="1" applyBorder="1" applyAlignment="1">
      <alignment horizontal="center" vertical="center"/>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readingOrder="1"/>
    </xf>
    <xf numFmtId="0" fontId="1" fillId="4" borderId="10" xfId="5" applyFont="1" applyBorder="1" applyAlignment="1">
      <alignment horizontal="center" vertical="center"/>
    </xf>
    <xf numFmtId="0" fontId="1" fillId="4" borderId="0" xfId="5" applyFont="1" applyBorder="1" applyAlignment="1">
      <alignment horizontal="center" vertical="center"/>
    </xf>
    <xf numFmtId="165" fontId="1" fillId="4" borderId="0" xfId="5" applyNumberFormat="1" applyFont="1" applyBorder="1" applyAlignment="1">
      <alignment horizontal="center" vertical="center"/>
    </xf>
    <xf numFmtId="2" fontId="1" fillId="6" borderId="0" xfId="0" applyNumberFormat="1" applyFont="1" applyFill="1" applyAlignment="1">
      <alignment horizontal="center" vertical="center"/>
    </xf>
    <xf numFmtId="164" fontId="1" fillId="4" borderId="0" xfId="5" applyNumberFormat="1" applyFont="1" applyBorder="1" applyAlignment="1">
      <alignment horizontal="center" vertical="center"/>
    </xf>
    <xf numFmtId="0" fontId="1" fillId="4" borderId="0" xfId="5" applyNumberFormat="1" applyFont="1" applyBorder="1" applyAlignment="1">
      <alignment horizontal="center" vertical="center"/>
    </xf>
    <xf numFmtId="0" fontId="1" fillId="4" borderId="11" xfId="5" applyFont="1" applyBorder="1" applyAlignment="1">
      <alignment horizontal="center" vertical="center"/>
    </xf>
    <xf numFmtId="164" fontId="1" fillId="0" borderId="0" xfId="0" applyNumberFormat="1" applyFont="1" applyAlignment="1">
      <alignment horizontal="center" vertical="center"/>
    </xf>
    <xf numFmtId="0" fontId="1" fillId="0" borderId="0" xfId="0" applyFont="1" applyAlignment="1">
      <alignment horizontal="center" vertical="center" wrapText="1"/>
    </xf>
    <xf numFmtId="0" fontId="1" fillId="7" borderId="1" xfId="0" quotePrefix="1" applyFont="1" applyFill="1" applyBorder="1" applyAlignment="1">
      <alignment horizontal="center" vertical="center"/>
    </xf>
    <xf numFmtId="43" fontId="1" fillId="7" borderId="1" xfId="3" quotePrefix="1" applyFont="1" applyFill="1" applyBorder="1" applyAlignment="1">
      <alignment horizontal="center" vertical="center"/>
    </xf>
    <xf numFmtId="3" fontId="1" fillId="7" borderId="1" xfId="0" applyNumberFormat="1" applyFont="1" applyFill="1" applyBorder="1" applyAlignment="1">
      <alignment horizontal="center" vertical="center"/>
    </xf>
    <xf numFmtId="165" fontId="1" fillId="7" borderId="1" xfId="4" applyNumberFormat="1" applyFont="1" applyFill="1" applyBorder="1" applyAlignment="1">
      <alignment horizontal="center" vertical="center"/>
    </xf>
    <xf numFmtId="4" fontId="1" fillId="7" borderId="1" xfId="0" applyNumberFormat="1" applyFont="1" applyFill="1" applyBorder="1" applyAlignment="1">
      <alignment horizontal="center"/>
    </xf>
    <xf numFmtId="0" fontId="1" fillId="7" borderId="1" xfId="0" quotePrefix="1" applyFont="1" applyFill="1" applyBorder="1" applyAlignment="1">
      <alignment horizontal="center"/>
    </xf>
    <xf numFmtId="164" fontId="1" fillId="7" borderId="1" xfId="0" applyNumberFormat="1" applyFont="1" applyFill="1" applyBorder="1" applyAlignment="1">
      <alignment horizontal="center"/>
    </xf>
    <xf numFmtId="164" fontId="1" fillId="7" borderId="1" xfId="0" quotePrefix="1" applyNumberFormat="1" applyFont="1" applyFill="1" applyBorder="1" applyAlignment="1">
      <alignment horizontal="center"/>
    </xf>
    <xf numFmtId="0" fontId="1" fillId="7" borderId="1" xfId="0" applyFont="1" applyFill="1" applyBorder="1" applyAlignment="1">
      <alignment horizontal="center"/>
    </xf>
    <xf numFmtId="0" fontId="1" fillId="7" borderId="4" xfId="0" applyFont="1" applyFill="1" applyBorder="1" applyAlignment="1">
      <alignment horizontal="center" vertical="center"/>
    </xf>
    <xf numFmtId="2" fontId="1" fillId="5" borderId="0" xfId="0" applyNumberFormat="1" applyFont="1" applyFill="1" applyAlignment="1">
      <alignment horizontal="center" vertical="center"/>
    </xf>
    <xf numFmtId="3" fontId="1" fillId="5" borderId="0" xfId="0" applyNumberFormat="1" applyFont="1" applyFill="1" applyAlignment="1">
      <alignment horizontal="center" vertical="center"/>
    </xf>
    <xf numFmtId="165" fontId="1" fillId="5" borderId="0" xfId="4" applyNumberFormat="1" applyFont="1" applyFill="1" applyBorder="1" applyAlignment="1">
      <alignment horizontal="center" vertical="center"/>
    </xf>
    <xf numFmtId="4" fontId="1" fillId="5" borderId="0" xfId="0" applyNumberFormat="1" applyFont="1" applyFill="1" applyAlignment="1">
      <alignment horizontal="center" vertical="center"/>
    </xf>
    <xf numFmtId="164" fontId="1" fillId="5" borderId="0" xfId="0" applyNumberFormat="1" applyFont="1" applyFill="1" applyAlignment="1">
      <alignment horizontal="center" vertical="center"/>
    </xf>
    <xf numFmtId="0" fontId="1" fillId="7" borderId="0" xfId="0" quotePrefix="1" applyFont="1" applyFill="1" applyAlignment="1">
      <alignment horizontal="center" vertical="center"/>
    </xf>
    <xf numFmtId="3" fontId="1" fillId="7" borderId="0" xfId="0" applyNumberFormat="1" applyFont="1" applyFill="1" applyAlignment="1">
      <alignment horizontal="center" vertical="center"/>
    </xf>
    <xf numFmtId="165" fontId="1" fillId="7" borderId="0" xfId="4" applyNumberFormat="1" applyFont="1" applyFill="1" applyBorder="1" applyAlignment="1">
      <alignment horizontal="center" vertical="center"/>
    </xf>
    <xf numFmtId="4" fontId="1" fillId="7" borderId="0" xfId="0" applyNumberFormat="1" applyFont="1" applyFill="1" applyAlignment="1">
      <alignment horizontal="center" vertical="center"/>
    </xf>
    <xf numFmtId="0" fontId="1" fillId="7" borderId="0" xfId="0" applyFont="1" applyFill="1" applyAlignment="1">
      <alignment horizontal="center" vertical="center"/>
    </xf>
    <xf numFmtId="164" fontId="1" fillId="7" borderId="0" xfId="0" applyNumberFormat="1" applyFont="1" applyFill="1" applyAlignment="1">
      <alignment horizontal="center" vertical="center"/>
    </xf>
    <xf numFmtId="0" fontId="1" fillId="7" borderId="11" xfId="0" applyFont="1" applyFill="1" applyBorder="1" applyAlignment="1">
      <alignment horizontal="center" vertical="center"/>
    </xf>
    <xf numFmtId="0" fontId="1" fillId="5" borderId="10" xfId="0" applyFont="1" applyFill="1" applyBorder="1" applyAlignment="1">
      <alignment horizontal="left"/>
    </xf>
    <xf numFmtId="0" fontId="1" fillId="5" borderId="0" xfId="0" applyFont="1" applyFill="1" applyAlignment="1">
      <alignment horizontal="left"/>
    </xf>
    <xf numFmtId="0" fontId="1" fillId="5" borderId="0" xfId="0" applyFont="1" applyFill="1" applyAlignment="1">
      <alignment horizontal="center" vertical="center"/>
    </xf>
    <xf numFmtId="2" fontId="1" fillId="5" borderId="2" xfId="0" applyNumberFormat="1" applyFont="1" applyFill="1" applyBorder="1" applyAlignment="1">
      <alignment horizontal="center" vertical="center"/>
    </xf>
    <xf numFmtId="0" fontId="1" fillId="5" borderId="2" xfId="0" applyFont="1" applyFill="1" applyBorder="1" applyAlignment="1">
      <alignment horizontal="center" vertical="center"/>
    </xf>
    <xf numFmtId="165" fontId="1" fillId="5" borderId="2" xfId="4" applyNumberFormat="1" applyFont="1" applyFill="1" applyBorder="1" applyAlignment="1">
      <alignment horizontal="center" vertical="center"/>
    </xf>
    <xf numFmtId="4" fontId="1" fillId="5" borderId="2" xfId="0" applyNumberFormat="1" applyFont="1" applyFill="1" applyBorder="1" applyAlignment="1">
      <alignment horizontal="center" vertical="center" wrapText="1"/>
    </xf>
    <xf numFmtId="2" fontId="1" fillId="5" borderId="2" xfId="0" applyNumberFormat="1" applyFont="1" applyFill="1" applyBorder="1" applyAlignment="1">
      <alignment horizontal="center" vertical="center" wrapText="1"/>
    </xf>
    <xf numFmtId="164" fontId="1" fillId="5" borderId="2" xfId="0" applyNumberFormat="1" applyFont="1" applyFill="1" applyBorder="1" applyAlignment="1">
      <alignment horizontal="center" vertical="center"/>
    </xf>
    <xf numFmtId="2" fontId="1" fillId="0" borderId="0" xfId="0" applyNumberFormat="1" applyFont="1" applyAlignment="1">
      <alignment horizontal="left" vertical="center"/>
    </xf>
    <xf numFmtId="2" fontId="5" fillId="4" borderId="0" xfId="5" applyNumberFormat="1" applyFont="1" applyBorder="1" applyAlignment="1">
      <alignment horizontal="center" vertical="center"/>
    </xf>
    <xf numFmtId="2" fontId="1" fillId="7" borderId="0" xfId="0" quotePrefix="1" applyNumberFormat="1" applyFont="1" applyFill="1" applyAlignment="1">
      <alignment horizontal="center" vertical="center"/>
    </xf>
    <xf numFmtId="0" fontId="8"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xf>
    <xf numFmtId="0" fontId="10" fillId="0" borderId="0" xfId="0" applyFont="1" applyAlignment="1">
      <alignment horizontal="left" vertical="center"/>
    </xf>
    <xf numFmtId="0" fontId="1" fillId="0" borderId="0" xfId="0" applyFont="1" applyAlignment="1">
      <alignment horizontal="center" vertical="center"/>
    </xf>
    <xf numFmtId="166" fontId="1" fillId="0" borderId="0" xfId="0" applyNumberFormat="1" applyFont="1" applyAlignment="1">
      <alignment horizontal="center" vertical="center"/>
    </xf>
    <xf numFmtId="3" fontId="1" fillId="0" borderId="0" xfId="0" applyNumberFormat="1" applyFont="1" applyAlignment="1">
      <alignment horizontal="center" vertical="center"/>
    </xf>
    <xf numFmtId="9" fontId="1" fillId="0" borderId="0" xfId="4" applyFont="1" applyFill="1" applyBorder="1" applyAlignment="1">
      <alignment horizontal="center" vertical="center"/>
    </xf>
    <xf numFmtId="4" fontId="1" fillId="10" borderId="0" xfId="0" applyNumberFormat="1" applyFont="1" applyFill="1" applyAlignment="1">
      <alignment horizontal="center" vertical="center"/>
    </xf>
    <xf numFmtId="3" fontId="1" fillId="5" borderId="2" xfId="0" applyNumberFormat="1" applyFont="1" applyFill="1" applyBorder="1" applyAlignment="1">
      <alignment horizontal="center" vertical="center"/>
    </xf>
    <xf numFmtId="1" fontId="1" fillId="5" borderId="11" xfId="0" applyNumberFormat="1" applyFont="1" applyFill="1" applyBorder="1" applyAlignment="1">
      <alignment horizontal="center" vertical="center"/>
    </xf>
    <xf numFmtId="1" fontId="1" fillId="5" borderId="0" xfId="0" applyNumberFormat="1" applyFont="1" applyFill="1" applyAlignment="1">
      <alignment horizontal="center" vertical="center"/>
    </xf>
    <xf numFmtId="1" fontId="1" fillId="9" borderId="11" xfId="0" applyNumberFormat="1" applyFont="1" applyFill="1" applyBorder="1" applyAlignment="1">
      <alignment horizontal="center" vertical="center"/>
    </xf>
    <xf numFmtId="1" fontId="1" fillId="5" borderId="6" xfId="0" applyNumberFormat="1" applyFont="1" applyFill="1" applyBorder="1" applyAlignment="1">
      <alignment horizontal="center" vertical="center"/>
    </xf>
    <xf numFmtId="1" fontId="1" fillId="5" borderId="2" xfId="0" applyNumberFormat="1" applyFont="1" applyFill="1" applyBorder="1" applyAlignment="1">
      <alignment horizontal="center" vertical="center"/>
    </xf>
    <xf numFmtId="3" fontId="1" fillId="7" borderId="1" xfId="0" applyNumberFormat="1" applyFont="1" applyFill="1" applyBorder="1" applyAlignment="1">
      <alignment horizontal="center"/>
    </xf>
    <xf numFmtId="1" fontId="1" fillId="9" borderId="2" xfId="0" applyNumberFormat="1" applyFont="1" applyFill="1" applyBorder="1" applyAlignment="1">
      <alignment horizontal="center" vertical="center"/>
    </xf>
    <xf numFmtId="1" fontId="1" fillId="9" borderId="6" xfId="0" applyNumberFormat="1" applyFont="1" applyFill="1" applyBorder="1" applyAlignment="1">
      <alignment horizontal="center" vertical="center"/>
    </xf>
    <xf numFmtId="2" fontId="1" fillId="8" borderId="0" xfId="0" applyNumberFormat="1" applyFont="1" applyFill="1" applyAlignment="1">
      <alignment horizontal="center" vertical="center"/>
    </xf>
    <xf numFmtId="1" fontId="1" fillId="8" borderId="0" xfId="0" applyNumberFormat="1" applyFont="1" applyFill="1" applyAlignment="1">
      <alignment horizontal="center" vertical="center"/>
    </xf>
    <xf numFmtId="4" fontId="1" fillId="8" borderId="0" xfId="0" applyNumberFormat="1" applyFont="1" applyFill="1" applyAlignment="1">
      <alignment horizontal="center" vertical="center"/>
    </xf>
    <xf numFmtId="164" fontId="1" fillId="8" borderId="0" xfId="0" applyNumberFormat="1" applyFont="1" applyFill="1" applyAlignment="1">
      <alignment horizontal="center" vertical="center"/>
    </xf>
    <xf numFmtId="1" fontId="1" fillId="8" borderId="14" xfId="0" applyNumberFormat="1" applyFont="1" applyFill="1" applyBorder="1" applyAlignment="1">
      <alignment horizontal="center" vertical="center"/>
    </xf>
    <xf numFmtId="0" fontId="1" fillId="3" borderId="0" xfId="0" quotePrefix="1" applyFont="1" applyFill="1" applyAlignment="1">
      <alignment horizontal="center" vertical="center"/>
    </xf>
    <xf numFmtId="3" fontId="1" fillId="3" borderId="0" xfId="0" applyNumberFormat="1" applyFont="1" applyFill="1" applyAlignment="1">
      <alignment horizontal="center" vertical="center"/>
    </xf>
    <xf numFmtId="0" fontId="1" fillId="3" borderId="0" xfId="0" applyFont="1" applyFill="1" applyAlignment="1">
      <alignment horizontal="center" vertical="center"/>
    </xf>
    <xf numFmtId="4" fontId="1" fillId="3" borderId="0" xfId="0" applyNumberFormat="1" applyFont="1" applyFill="1" applyAlignment="1">
      <alignment horizontal="center" vertical="center"/>
    </xf>
    <xf numFmtId="164" fontId="1" fillId="3" borderId="0" xfId="0" applyNumberFormat="1" applyFont="1" applyFill="1" applyAlignment="1">
      <alignment horizontal="center" vertical="center"/>
    </xf>
    <xf numFmtId="1" fontId="1" fillId="3" borderId="0" xfId="0" applyNumberFormat="1" applyFont="1" applyFill="1" applyAlignment="1">
      <alignment horizontal="center" vertical="center"/>
    </xf>
    <xf numFmtId="0" fontId="1" fillId="3" borderId="14" xfId="0" applyFont="1" applyFill="1" applyBorder="1" applyAlignment="1">
      <alignment horizontal="center" vertical="center"/>
    </xf>
    <xf numFmtId="0" fontId="1" fillId="8" borderId="13" xfId="0" applyFont="1" applyFill="1" applyBorder="1" applyAlignment="1">
      <alignment horizontal="left"/>
    </xf>
    <xf numFmtId="0" fontId="1" fillId="8" borderId="0" xfId="0" applyFont="1" applyFill="1" applyAlignment="1">
      <alignment horizontal="left"/>
    </xf>
    <xf numFmtId="0" fontId="1" fillId="8" borderId="0" xfId="0" applyFont="1" applyFill="1" applyAlignment="1">
      <alignment horizontal="center" vertical="center"/>
    </xf>
    <xf numFmtId="0" fontId="1" fillId="8" borderId="12" xfId="0" applyFont="1" applyFill="1" applyBorder="1" applyAlignment="1">
      <alignment horizontal="center" vertical="center"/>
    </xf>
    <xf numFmtId="1" fontId="1" fillId="8" borderId="12" xfId="0" applyNumberFormat="1" applyFont="1" applyFill="1" applyBorder="1" applyAlignment="1">
      <alignment horizontal="center" vertical="center"/>
    </xf>
    <xf numFmtId="165" fontId="1" fillId="8" borderId="12" xfId="4" applyNumberFormat="1" applyFont="1" applyFill="1" applyBorder="1" applyAlignment="1">
      <alignment horizontal="center" vertical="center"/>
    </xf>
    <xf numFmtId="4" fontId="1" fillId="8" borderId="12" xfId="0" applyNumberFormat="1" applyFont="1" applyFill="1" applyBorder="1" applyAlignment="1">
      <alignment horizontal="center"/>
    </xf>
    <xf numFmtId="2" fontId="1" fillId="8" borderId="12" xfId="0" applyNumberFormat="1" applyFont="1" applyFill="1" applyBorder="1" applyAlignment="1">
      <alignment horizontal="center"/>
    </xf>
    <xf numFmtId="164" fontId="1" fillId="8" borderId="12" xfId="0" applyNumberFormat="1" applyFont="1" applyFill="1" applyBorder="1" applyAlignment="1">
      <alignment horizontal="center"/>
    </xf>
    <xf numFmtId="1" fontId="1" fillId="8" borderId="12" xfId="0" applyNumberFormat="1" applyFont="1" applyFill="1" applyBorder="1" applyAlignment="1">
      <alignment horizontal="center"/>
    </xf>
    <xf numFmtId="1" fontId="1" fillId="8" borderId="16" xfId="0" applyNumberFormat="1" applyFont="1" applyFill="1" applyBorder="1" applyAlignment="1">
      <alignment horizontal="center"/>
    </xf>
    <xf numFmtId="0" fontId="10" fillId="0" borderId="0" xfId="0" applyFont="1"/>
    <xf numFmtId="0" fontId="10" fillId="0" borderId="0" xfId="0" applyFont="1" applyAlignment="1">
      <alignment vertical="center"/>
    </xf>
    <xf numFmtId="0" fontId="5" fillId="0" borderId="13"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9" fillId="0" borderId="0" xfId="0" applyFont="1" applyAlignment="1">
      <alignment horizontal="center" vertical="center" wrapText="1"/>
    </xf>
    <xf numFmtId="0" fontId="5" fillId="0" borderId="14" xfId="0" applyFont="1"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12" borderId="13" xfId="0" applyFont="1" applyFill="1" applyBorder="1" applyAlignment="1">
      <alignment horizontal="center" vertical="center"/>
    </xf>
    <xf numFmtId="0" fontId="5" fillId="12" borderId="0" xfId="0" applyFont="1" applyFill="1" applyAlignment="1">
      <alignment horizontal="center" vertical="center"/>
    </xf>
    <xf numFmtId="2" fontId="5" fillId="12" borderId="0" xfId="0" applyNumberFormat="1" applyFont="1" applyFill="1" applyAlignment="1">
      <alignment horizontal="center" vertical="center"/>
    </xf>
    <xf numFmtId="2" fontId="1" fillId="12" borderId="0" xfId="0" applyNumberFormat="1" applyFont="1" applyFill="1" applyAlignment="1">
      <alignment horizontal="center" vertical="center"/>
    </xf>
    <xf numFmtId="1" fontId="1" fillId="12" borderId="0" xfId="0" applyNumberFormat="1" applyFont="1" applyFill="1" applyAlignment="1">
      <alignment horizontal="center" vertical="center"/>
    </xf>
    <xf numFmtId="4" fontId="1" fillId="12" borderId="0" xfId="0" applyNumberFormat="1" applyFont="1" applyFill="1" applyAlignment="1">
      <alignment horizontal="center" vertical="center"/>
    </xf>
    <xf numFmtId="0" fontId="1" fillId="12" borderId="0" xfId="0" applyFont="1" applyFill="1" applyAlignment="1">
      <alignment horizontal="center" vertical="center"/>
    </xf>
    <xf numFmtId="0" fontId="1" fillId="12" borderId="14" xfId="0" applyFont="1" applyFill="1" applyBorder="1" applyAlignment="1">
      <alignment horizontal="center" vertical="center"/>
    </xf>
    <xf numFmtId="0" fontId="1" fillId="0" borderId="14" xfId="2" applyFont="1" applyFill="1" applyBorder="1" applyAlignment="1">
      <alignment horizontal="center" vertical="center"/>
    </xf>
    <xf numFmtId="0" fontId="5" fillId="12" borderId="13" xfId="0" applyFont="1" applyFill="1" applyBorder="1" applyAlignment="1">
      <alignment horizontal="left" vertical="center"/>
    </xf>
    <xf numFmtId="0" fontId="5" fillId="13" borderId="0" xfId="0" applyFont="1" applyFill="1" applyAlignment="1">
      <alignment horizontal="center"/>
    </xf>
    <xf numFmtId="0" fontId="7" fillId="0" borderId="0" xfId="0" applyFont="1" applyAlignment="1">
      <alignment horizontal="center" vertical="center"/>
    </xf>
    <xf numFmtId="0" fontId="6" fillId="0" borderId="14" xfId="2" applyFont="1" applyFill="1" applyBorder="1" applyAlignment="1">
      <alignment horizontal="center" vertical="center"/>
    </xf>
    <xf numFmtId="2" fontId="1" fillId="3" borderId="0" xfId="0" quotePrefix="1" applyNumberFormat="1" applyFont="1" applyFill="1" applyAlignment="1">
      <alignment horizontal="center" vertical="center"/>
    </xf>
    <xf numFmtId="165" fontId="1" fillId="3" borderId="0" xfId="0" applyNumberFormat="1" applyFont="1" applyFill="1" applyAlignment="1">
      <alignment horizontal="center" vertical="center"/>
    </xf>
    <xf numFmtId="2" fontId="1" fillId="3" borderId="0" xfId="0" applyNumberFormat="1" applyFont="1" applyFill="1" applyAlignment="1">
      <alignment horizontal="center" vertical="center"/>
    </xf>
    <xf numFmtId="164" fontId="1" fillId="3" borderId="0" xfId="0" quotePrefix="1" applyNumberFormat="1" applyFont="1" applyFill="1" applyAlignment="1">
      <alignment horizontal="center" vertical="center"/>
    </xf>
    <xf numFmtId="0" fontId="1" fillId="11" borderId="13" xfId="5" applyFont="1" applyFill="1" applyBorder="1" applyAlignment="1">
      <alignment horizontal="center" vertical="center"/>
    </xf>
    <xf numFmtId="2" fontId="1" fillId="0" borderId="0" xfId="0" applyNumberFormat="1" applyFont="1"/>
    <xf numFmtId="0" fontId="10" fillId="0" borderId="1" xfId="0" applyFont="1" applyBorder="1" applyAlignment="1">
      <alignment horizontal="center"/>
    </xf>
    <xf numFmtId="0" fontId="1" fillId="0" borderId="10" xfId="5" applyFont="1" applyFill="1" applyBorder="1" applyAlignment="1">
      <alignment horizontal="center" vertical="center"/>
    </xf>
    <xf numFmtId="0" fontId="1" fillId="0" borderId="0" xfId="5" applyFont="1" applyFill="1" applyBorder="1" applyAlignment="1">
      <alignment horizontal="center" vertical="center"/>
    </xf>
    <xf numFmtId="164" fontId="1" fillId="0" borderId="0" xfId="5" applyNumberFormat="1" applyFont="1" applyFill="1" applyBorder="1" applyAlignment="1">
      <alignment horizontal="center" vertical="center"/>
    </xf>
    <xf numFmtId="0" fontId="1" fillId="0" borderId="0" xfId="5" applyNumberFormat="1" applyFont="1" applyFill="1" applyBorder="1" applyAlignment="1">
      <alignment horizontal="center" vertical="center"/>
    </xf>
    <xf numFmtId="0" fontId="1" fillId="0" borderId="11" xfId="5" applyFont="1" applyFill="1" applyBorder="1" applyAlignment="1">
      <alignment horizontal="center" vertical="center"/>
    </xf>
    <xf numFmtId="0" fontId="11" fillId="0" borderId="0" xfId="5" applyFont="1" applyFill="1" applyBorder="1" applyAlignment="1">
      <alignment horizontal="center" vertical="center"/>
    </xf>
    <xf numFmtId="0" fontId="1" fillId="12" borderId="0" xfId="1" applyNumberFormat="1" applyFont="1" applyFill="1" applyBorder="1" applyAlignment="1">
      <alignment horizontal="center" vertical="center"/>
    </xf>
    <xf numFmtId="1" fontId="1" fillId="7" borderId="0" xfId="0" applyNumberFormat="1" applyFont="1" applyFill="1" applyAlignment="1">
      <alignment horizontal="center" vertical="center"/>
    </xf>
    <xf numFmtId="2" fontId="1" fillId="0" borderId="0" xfId="5" applyNumberFormat="1" applyFont="1" applyFill="1" applyBorder="1" applyAlignment="1">
      <alignment horizontal="center" vertical="center"/>
    </xf>
    <xf numFmtId="1" fontId="1" fillId="0" borderId="0" xfId="5" applyNumberFormat="1" applyFont="1" applyFill="1" applyBorder="1" applyAlignment="1">
      <alignment horizontal="center" vertical="center"/>
    </xf>
    <xf numFmtId="43" fontId="1" fillId="3" borderId="0" xfId="0" applyNumberFormat="1" applyFont="1" applyFill="1" applyAlignment="1">
      <alignment horizontal="center" vertical="center"/>
    </xf>
    <xf numFmtId="43" fontId="1" fillId="8" borderId="0" xfId="0" applyNumberFormat="1" applyFont="1" applyFill="1" applyAlignment="1">
      <alignment horizontal="center" vertical="center"/>
    </xf>
    <xf numFmtId="43" fontId="1" fillId="8" borderId="12" xfId="0" applyNumberFormat="1" applyFont="1" applyFill="1" applyBorder="1" applyAlignment="1">
      <alignment horizontal="center"/>
    </xf>
    <xf numFmtId="167" fontId="1" fillId="3" borderId="0" xfId="0" applyNumberFormat="1" applyFont="1" applyFill="1" applyAlignment="1">
      <alignment horizontal="center" vertical="center"/>
    </xf>
    <xf numFmtId="167" fontId="1" fillId="8" borderId="0" xfId="0" applyNumberFormat="1" applyFont="1" applyFill="1" applyAlignment="1">
      <alignment horizontal="center" vertical="center"/>
    </xf>
    <xf numFmtId="43" fontId="1" fillId="5" borderId="0" xfId="0" applyNumberFormat="1" applyFont="1" applyFill="1" applyAlignment="1">
      <alignment horizontal="center" vertical="center"/>
    </xf>
    <xf numFmtId="0" fontId="8" fillId="8" borderId="17" xfId="0" applyFont="1" applyFill="1" applyBorder="1" applyAlignment="1">
      <alignment horizontal="center" vertical="center"/>
    </xf>
    <xf numFmtId="0" fontId="8" fillId="8" borderId="18" xfId="0" applyFont="1" applyFill="1" applyBorder="1" applyAlignment="1">
      <alignment horizontal="center" vertical="center"/>
    </xf>
    <xf numFmtId="0" fontId="8" fillId="8" borderId="19" xfId="0" applyFont="1" applyFill="1" applyBorder="1" applyAlignment="1">
      <alignment horizontal="center" vertical="center"/>
    </xf>
    <xf numFmtId="0" fontId="8" fillId="0" borderId="0" xfId="0" applyFont="1" applyAlignment="1">
      <alignment horizontal="center" vertical="center"/>
    </xf>
    <xf numFmtId="0" fontId="0" fillId="0" borderId="0" xfId="0" applyAlignment="1">
      <alignment horizontal="left" wrapText="1"/>
    </xf>
    <xf numFmtId="0" fontId="1" fillId="0" borderId="0" xfId="0" applyFont="1" applyAlignment="1">
      <alignment horizontal="left" wrapText="1"/>
    </xf>
    <xf numFmtId="0" fontId="1" fillId="0" borderId="0" xfId="0" applyFont="1" applyAlignment="1">
      <alignment horizontal="left" vertical="center"/>
    </xf>
    <xf numFmtId="0" fontId="1" fillId="0" borderId="0" xfId="0" applyFont="1" applyAlignment="1">
      <alignment horizontal="center"/>
    </xf>
    <xf numFmtId="0" fontId="1" fillId="8" borderId="13" xfId="0" applyFont="1" applyFill="1" applyBorder="1" applyAlignment="1">
      <alignment horizontal="left" vertical="center"/>
    </xf>
    <xf numFmtId="0" fontId="1" fillId="8" borderId="0" xfId="0" applyFont="1" applyFill="1" applyAlignment="1">
      <alignment horizontal="left" vertical="center"/>
    </xf>
    <xf numFmtId="0" fontId="1" fillId="3" borderId="13" xfId="0" applyFont="1" applyFill="1" applyBorder="1" applyAlignment="1">
      <alignment horizontal="left" vertical="center"/>
    </xf>
    <xf numFmtId="0" fontId="1" fillId="3" borderId="0" xfId="0" applyFont="1" applyFill="1" applyAlignment="1">
      <alignment horizontal="left" vertical="center"/>
    </xf>
    <xf numFmtId="0" fontId="10" fillId="0" borderId="0" xfId="0" applyFont="1" applyAlignment="1">
      <alignment horizontal="center" vertical="center" wrapText="1"/>
    </xf>
    <xf numFmtId="0" fontId="10" fillId="0" borderId="0" xfId="0" applyFont="1" applyAlignment="1">
      <alignment horizontal="left" vertical="center"/>
    </xf>
    <xf numFmtId="0" fontId="1" fillId="8" borderId="15" xfId="0" applyFont="1" applyFill="1" applyBorder="1" applyAlignment="1">
      <alignment horizontal="left" vertical="center"/>
    </xf>
    <xf numFmtId="0" fontId="1" fillId="8" borderId="12" xfId="0" applyFont="1" applyFill="1" applyBorder="1" applyAlignment="1">
      <alignment horizontal="left" vertical="center"/>
    </xf>
    <xf numFmtId="0" fontId="1" fillId="0" borderId="0" xfId="0" applyFont="1" applyAlignment="1">
      <alignment horizontal="center" vertical="center"/>
    </xf>
    <xf numFmtId="0" fontId="1" fillId="3" borderId="13" xfId="0" applyFont="1" applyFill="1" applyBorder="1" applyAlignment="1">
      <alignment horizontal="left"/>
    </xf>
    <xf numFmtId="0" fontId="1" fillId="3" borderId="0" xfId="0" applyFont="1" applyFill="1" applyAlignment="1">
      <alignment horizontal="left"/>
    </xf>
    <xf numFmtId="0" fontId="10" fillId="0" borderId="1" xfId="0" applyFont="1" applyBorder="1" applyAlignment="1">
      <alignment horizontal="center" vertical="center" wrapText="1"/>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9" xfId="0" applyFont="1" applyFill="1" applyBorder="1" applyAlignment="1">
      <alignment horizontal="center" vertical="center"/>
    </xf>
    <xf numFmtId="0" fontId="1" fillId="5" borderId="10" xfId="0" applyFont="1" applyFill="1" applyBorder="1" applyAlignment="1">
      <alignment horizontal="left" vertical="center"/>
    </xf>
    <xf numFmtId="0" fontId="1" fillId="5" borderId="0" xfId="0" applyFont="1" applyFill="1" applyAlignment="1">
      <alignment horizontal="left" vertical="center"/>
    </xf>
    <xf numFmtId="0" fontId="1" fillId="7" borderId="3" xfId="0" applyFont="1" applyFill="1" applyBorder="1" applyAlignment="1">
      <alignment horizontal="left" vertical="center"/>
    </xf>
    <xf numFmtId="0" fontId="1" fillId="7" borderId="1" xfId="0" applyFont="1" applyFill="1" applyBorder="1" applyAlignment="1">
      <alignment horizontal="left" vertical="center"/>
    </xf>
    <xf numFmtId="0" fontId="1" fillId="5" borderId="5" xfId="0" applyFont="1" applyFill="1" applyBorder="1" applyAlignment="1">
      <alignment horizontal="left" vertical="center"/>
    </xf>
    <xf numFmtId="0" fontId="1" fillId="5" borderId="2" xfId="0" applyFont="1" applyFill="1" applyBorder="1" applyAlignment="1">
      <alignment horizontal="left" vertical="center"/>
    </xf>
    <xf numFmtId="0" fontId="1" fillId="7" borderId="10" xfId="0" applyFont="1" applyFill="1" applyBorder="1" applyAlignment="1">
      <alignment horizontal="left"/>
    </xf>
    <xf numFmtId="0" fontId="1" fillId="7" borderId="0" xfId="0" applyFont="1" applyFill="1" applyAlignment="1">
      <alignment horizontal="left"/>
    </xf>
    <xf numFmtId="0" fontId="10" fillId="0" borderId="1" xfId="0" applyFont="1" applyBorder="1" applyAlignment="1">
      <alignment horizontal="center" vertical="center"/>
    </xf>
    <xf numFmtId="0" fontId="10" fillId="0" borderId="1" xfId="0" applyFont="1" applyBorder="1" applyAlignment="1">
      <alignment horizontal="center"/>
    </xf>
    <xf numFmtId="0" fontId="8" fillId="9" borderId="7" xfId="0" applyFont="1" applyFill="1" applyBorder="1" applyAlignment="1">
      <alignment horizontal="center" vertical="center"/>
    </xf>
    <xf numFmtId="0" fontId="8" fillId="9" borderId="8" xfId="0" applyFont="1" applyFill="1" applyBorder="1" applyAlignment="1">
      <alignment horizontal="center" vertical="center"/>
    </xf>
    <xf numFmtId="0" fontId="8" fillId="9" borderId="9" xfId="0" applyFont="1" applyFill="1" applyBorder="1" applyAlignment="1">
      <alignment horizontal="center" vertical="center"/>
    </xf>
    <xf numFmtId="0" fontId="1" fillId="9" borderId="10" xfId="0" applyFont="1" applyFill="1" applyBorder="1" applyAlignment="1">
      <alignment horizontal="left" vertical="center"/>
    </xf>
    <xf numFmtId="0" fontId="1" fillId="9" borderId="0" xfId="0" applyFont="1" applyFill="1" applyAlignment="1">
      <alignment horizontal="left" vertical="center"/>
    </xf>
    <xf numFmtId="0" fontId="1" fillId="10" borderId="3" xfId="0" applyFont="1" applyFill="1" applyBorder="1" applyAlignment="1">
      <alignment horizontal="left" vertical="center"/>
    </xf>
    <xf numFmtId="0" fontId="1" fillId="10" borderId="1" xfId="0" applyFont="1" applyFill="1" applyBorder="1" applyAlignment="1">
      <alignment horizontal="left" vertical="center"/>
    </xf>
    <xf numFmtId="0" fontId="1" fillId="9" borderId="10" xfId="0" applyFont="1" applyFill="1" applyBorder="1" applyAlignment="1">
      <alignment horizontal="left"/>
    </xf>
    <xf numFmtId="0" fontId="1" fillId="9" borderId="0" xfId="0" applyFont="1" applyFill="1" applyAlignment="1">
      <alignment horizontal="left"/>
    </xf>
    <xf numFmtId="0" fontId="1" fillId="9" borderId="5" xfId="0" applyFont="1" applyFill="1" applyBorder="1" applyAlignment="1">
      <alignment horizontal="left"/>
    </xf>
    <xf numFmtId="0" fontId="1" fillId="9" borderId="2" xfId="0" applyFont="1" applyFill="1" applyBorder="1" applyAlignment="1">
      <alignment horizontal="left"/>
    </xf>
    <xf numFmtId="0" fontId="1" fillId="10" borderId="10" xfId="0" applyFont="1" applyFill="1" applyBorder="1" applyAlignment="1">
      <alignment horizontal="left" vertical="center"/>
    </xf>
    <xf numFmtId="0" fontId="1" fillId="10" borderId="0" xfId="0" applyFont="1" applyFill="1" applyAlignment="1">
      <alignment horizontal="left" vertical="center"/>
    </xf>
    <xf numFmtId="0" fontId="1" fillId="10" borderId="10" xfId="0" applyFont="1" applyFill="1" applyBorder="1" applyAlignment="1">
      <alignment horizontal="left"/>
    </xf>
    <xf numFmtId="0" fontId="1" fillId="10" borderId="0" xfId="0" applyFont="1" applyFill="1" applyAlignment="1">
      <alignment horizontal="left"/>
    </xf>
  </cellXfs>
  <cellStyles count="6">
    <cellStyle name="20% - Accent4" xfId="5" builtinId="42"/>
    <cellStyle name="60% - Accent1" xfId="2" builtinId="32"/>
    <cellStyle name="Comma" xfId="3" builtinId="3"/>
    <cellStyle name="Currency" xfId="1" builtinId="4"/>
    <cellStyle name="Normal" xfId="0" builtinId="0"/>
    <cellStyle name="Percent" xfId="4"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8"/>
  <sheetViews>
    <sheetView topLeftCell="A12" zoomScale="90" zoomScaleNormal="90" workbookViewId="0">
      <selection activeCell="E32" sqref="E32"/>
    </sheetView>
  </sheetViews>
  <sheetFormatPr defaultColWidth="9" defaultRowHeight="15.75" customHeight="1"/>
  <cols>
    <col min="1" max="1" width="4.625" customWidth="1"/>
    <col min="2" max="2" width="25.625" customWidth="1"/>
    <col min="3" max="10" width="11.125" customWidth="1"/>
    <col min="11" max="11" width="15" customWidth="1"/>
    <col min="12" max="17" width="11.125" customWidth="1"/>
  </cols>
  <sheetData>
    <row r="1" spans="1:19" ht="18.75">
      <c r="A1" s="203" t="s">
        <v>0</v>
      </c>
      <c r="B1" s="204"/>
      <c r="C1" s="204"/>
      <c r="D1" s="204"/>
      <c r="E1" s="204"/>
      <c r="F1" s="204"/>
      <c r="G1" s="204"/>
      <c r="H1" s="204"/>
      <c r="I1" s="204"/>
      <c r="J1" s="204"/>
      <c r="K1" s="204"/>
      <c r="L1" s="204"/>
      <c r="M1" s="204"/>
      <c r="N1" s="204"/>
      <c r="O1" s="204"/>
      <c r="P1" s="204"/>
      <c r="Q1" s="205"/>
    </row>
    <row r="2" spans="1:19" s="2" customFormat="1" ht="45.75">
      <c r="A2" s="160"/>
      <c r="B2" s="161" t="s">
        <v>1</v>
      </c>
      <c r="C2" s="162" t="s">
        <v>2</v>
      </c>
      <c r="D2" s="162" t="s">
        <v>3</v>
      </c>
      <c r="E2" s="162" t="s">
        <v>4</v>
      </c>
      <c r="F2" s="162" t="s">
        <v>5</v>
      </c>
      <c r="G2" s="162" t="s">
        <v>6</v>
      </c>
      <c r="H2" s="162" t="s">
        <v>7</v>
      </c>
      <c r="I2" s="162" t="s">
        <v>8</v>
      </c>
      <c r="J2" s="162" t="s">
        <v>9</v>
      </c>
      <c r="K2" s="162" t="s">
        <v>10</v>
      </c>
      <c r="L2" s="162" t="s">
        <v>11</v>
      </c>
      <c r="M2" s="162" t="s">
        <v>12</v>
      </c>
      <c r="N2" s="162" t="s">
        <v>13</v>
      </c>
      <c r="O2" s="162" t="s">
        <v>14</v>
      </c>
      <c r="P2" s="163" t="s">
        <v>15</v>
      </c>
      <c r="Q2" s="164" t="s">
        <v>16</v>
      </c>
    </row>
    <row r="3" spans="1:19" s="3" customFormat="1" ht="15">
      <c r="A3" s="167"/>
      <c r="B3" s="168" t="s">
        <v>17</v>
      </c>
      <c r="C3" s="169">
        <v>3.28</v>
      </c>
      <c r="D3" s="170"/>
      <c r="E3" s="170"/>
      <c r="F3" s="169"/>
      <c r="G3" s="171"/>
      <c r="H3" s="171"/>
      <c r="I3" s="171"/>
      <c r="J3" s="172"/>
      <c r="K3" s="170"/>
      <c r="L3" s="25"/>
      <c r="M3" s="25"/>
      <c r="N3" s="193"/>
      <c r="O3" s="26"/>
      <c r="P3" s="173"/>
      <c r="Q3" s="174"/>
      <c r="R3" s="24"/>
      <c r="S3" s="24"/>
    </row>
    <row r="4" spans="1:19" s="3" customFormat="1" ht="14.25" customHeight="1">
      <c r="A4" s="165"/>
      <c r="B4" s="121" t="s">
        <v>18</v>
      </c>
      <c r="C4" s="18">
        <v>3.19</v>
      </c>
      <c r="D4" s="18">
        <v>3.23</v>
      </c>
      <c r="E4" s="18">
        <v>2.5</v>
      </c>
      <c r="F4" s="119">
        <v>102</v>
      </c>
      <c r="G4" s="19">
        <v>7</v>
      </c>
      <c r="H4" s="19">
        <v>6</v>
      </c>
      <c r="I4" s="20">
        <f>H4/G4</f>
        <v>0.8571428571428571</v>
      </c>
      <c r="J4" s="123">
        <v>497</v>
      </c>
      <c r="K4" s="18">
        <f>J4/F4</f>
        <v>4.8725490196078427</v>
      </c>
      <c r="L4" s="21">
        <v>0</v>
      </c>
      <c r="M4" s="22">
        <f>L4/F4</f>
        <v>0</v>
      </c>
      <c r="N4" s="39">
        <v>1242</v>
      </c>
      <c r="O4" s="23">
        <v>1287</v>
      </c>
      <c r="P4" s="121">
        <v>0</v>
      </c>
      <c r="Q4" s="175">
        <v>11</v>
      </c>
      <c r="R4" s="24"/>
      <c r="S4" s="24"/>
    </row>
    <row r="5" spans="1:19" s="3" customFormat="1" ht="14.25" customHeight="1">
      <c r="A5" s="165"/>
      <c r="B5" s="121" t="s">
        <v>19</v>
      </c>
      <c r="C5" s="18">
        <v>3.19</v>
      </c>
      <c r="D5" s="18">
        <v>3.2</v>
      </c>
      <c r="E5" s="18" t="s">
        <v>20</v>
      </c>
      <c r="F5" s="121">
        <v>144</v>
      </c>
      <c r="G5" s="19">
        <v>2</v>
      </c>
      <c r="H5" s="19">
        <v>1</v>
      </c>
      <c r="I5" s="20">
        <f>H5/G5</f>
        <v>0.5</v>
      </c>
      <c r="J5" s="123">
        <v>1015</v>
      </c>
      <c r="K5" s="18">
        <f>J5/F5</f>
        <v>7.0486111111111107</v>
      </c>
      <c r="L5" s="22">
        <v>10106.9</v>
      </c>
      <c r="M5" s="22">
        <f>L5/F5</f>
        <v>70.186805555555551</v>
      </c>
      <c r="N5" s="39">
        <v>1114</v>
      </c>
      <c r="O5" s="27">
        <v>244</v>
      </c>
      <c r="P5" s="121">
        <v>4</v>
      </c>
      <c r="Q5" s="166">
        <v>11</v>
      </c>
      <c r="R5" s="24"/>
      <c r="S5" s="24"/>
    </row>
    <row r="6" spans="1:19" s="3" customFormat="1" ht="14.25" customHeight="1">
      <c r="A6" s="165"/>
      <c r="B6" s="121" t="s">
        <v>21</v>
      </c>
      <c r="C6" s="18">
        <v>3.19</v>
      </c>
      <c r="D6" s="18">
        <v>2.13</v>
      </c>
      <c r="E6" s="18" t="s">
        <v>20</v>
      </c>
      <c r="F6" s="121">
        <v>10</v>
      </c>
      <c r="G6" s="19">
        <v>3</v>
      </c>
      <c r="H6" s="19">
        <v>2</v>
      </c>
      <c r="I6" s="20">
        <f>H6/G6</f>
        <v>0.66666666666666663</v>
      </c>
      <c r="J6" s="122">
        <v>42.5</v>
      </c>
      <c r="K6" s="18">
        <f t="shared" ref="K6" si="0">J6/F6</f>
        <v>4.25</v>
      </c>
      <c r="L6" s="22">
        <v>0</v>
      </c>
      <c r="M6" s="22">
        <f t="shared" ref="M6" si="1">L6/F6</f>
        <v>0</v>
      </c>
      <c r="N6" s="39">
        <v>756</v>
      </c>
      <c r="O6" s="27">
        <v>1168</v>
      </c>
      <c r="P6" s="121">
        <v>0</v>
      </c>
      <c r="Q6" s="166">
        <v>0</v>
      </c>
      <c r="R6" s="24"/>
      <c r="S6" s="24"/>
    </row>
    <row r="7" spans="1:19" s="3" customFormat="1" ht="15">
      <c r="A7" s="167"/>
      <c r="B7" s="168" t="s">
        <v>22</v>
      </c>
      <c r="C7" s="169">
        <v>3.18</v>
      </c>
      <c r="D7" s="170"/>
      <c r="E7" s="170"/>
      <c r="F7" s="169"/>
      <c r="G7" s="171"/>
      <c r="H7" s="171"/>
      <c r="I7" s="171"/>
      <c r="J7" s="172"/>
      <c r="K7" s="170"/>
      <c r="L7" s="25"/>
      <c r="M7" s="25"/>
      <c r="N7" s="193"/>
      <c r="O7" s="26"/>
      <c r="P7" s="173"/>
      <c r="Q7" s="174"/>
      <c r="R7" s="24"/>
      <c r="S7" s="24"/>
    </row>
    <row r="8" spans="1:19" s="3" customFormat="1" ht="15">
      <c r="A8" s="167"/>
      <c r="B8" s="168" t="s">
        <v>23</v>
      </c>
      <c r="C8" s="169">
        <v>3.15</v>
      </c>
      <c r="D8" s="170"/>
      <c r="E8" s="170"/>
      <c r="F8" s="169"/>
      <c r="G8" s="171"/>
      <c r="H8" s="171"/>
      <c r="I8" s="171"/>
      <c r="J8" s="172"/>
      <c r="K8" s="170"/>
      <c r="L8" s="25"/>
      <c r="M8" s="25"/>
      <c r="N8" s="193"/>
      <c r="O8" s="26"/>
      <c r="P8" s="173"/>
      <c r="Q8" s="174"/>
      <c r="R8" s="24"/>
      <c r="S8" s="24"/>
    </row>
    <row r="9" spans="1:19" s="3" customFormat="1" ht="14.25" customHeight="1">
      <c r="A9" s="165"/>
      <c r="B9" s="121" t="s">
        <v>24</v>
      </c>
      <c r="C9" s="18">
        <v>3.12</v>
      </c>
      <c r="D9" s="18">
        <v>3.17</v>
      </c>
      <c r="E9" s="18" t="s">
        <v>20</v>
      </c>
      <c r="F9" s="121">
        <v>56</v>
      </c>
      <c r="G9" s="19">
        <v>3</v>
      </c>
      <c r="H9" s="19">
        <v>3</v>
      </c>
      <c r="I9" s="20">
        <f>H9/G9</f>
        <v>1</v>
      </c>
      <c r="J9" s="122">
        <v>385.5</v>
      </c>
      <c r="K9" s="18">
        <f>J9/F9</f>
        <v>6.8839285714285712</v>
      </c>
      <c r="L9" s="22">
        <v>300</v>
      </c>
      <c r="M9" s="22">
        <f>L9/F9</f>
        <v>5.3571428571428568</v>
      </c>
      <c r="N9" s="39">
        <v>177</v>
      </c>
      <c r="O9" s="27">
        <v>192</v>
      </c>
      <c r="P9" s="121">
        <v>4</v>
      </c>
      <c r="Q9" s="166">
        <v>5</v>
      </c>
      <c r="R9" s="24"/>
      <c r="S9" s="185"/>
    </row>
    <row r="10" spans="1:19" s="3" customFormat="1" ht="14.25" customHeight="1">
      <c r="A10" s="165"/>
      <c r="B10" s="178" t="s">
        <v>25</v>
      </c>
      <c r="C10" s="18">
        <v>3.12</v>
      </c>
      <c r="D10" s="18">
        <v>3.16</v>
      </c>
      <c r="E10" s="119" t="s">
        <v>20</v>
      </c>
      <c r="F10" s="121">
        <v>73</v>
      </c>
      <c r="G10" s="19">
        <v>4</v>
      </c>
      <c r="H10" s="19">
        <v>3</v>
      </c>
      <c r="I10" s="20">
        <f>H10/G10</f>
        <v>0.75</v>
      </c>
      <c r="J10" s="123">
        <v>324</v>
      </c>
      <c r="K10" s="18">
        <f>J10/F10</f>
        <v>4.4383561643835616</v>
      </c>
      <c r="L10" s="22">
        <v>0</v>
      </c>
      <c r="M10" s="22">
        <f>L10/F10</f>
        <v>0</v>
      </c>
      <c r="N10" s="39">
        <v>0</v>
      </c>
      <c r="O10" s="27">
        <v>0</v>
      </c>
      <c r="P10" s="121">
        <v>13</v>
      </c>
      <c r="Q10" s="179">
        <v>6</v>
      </c>
      <c r="R10" s="24"/>
      <c r="S10" s="24"/>
    </row>
    <row r="11" spans="1:19" s="3" customFormat="1" ht="14.25" customHeight="1">
      <c r="A11" s="165"/>
      <c r="B11" s="178" t="s">
        <v>26</v>
      </c>
      <c r="C11" s="18">
        <v>3.1</v>
      </c>
      <c r="D11" s="18">
        <v>3.14</v>
      </c>
      <c r="E11" s="18" t="s">
        <v>20</v>
      </c>
      <c r="F11" s="121">
        <v>35</v>
      </c>
      <c r="G11" s="19">
        <v>3</v>
      </c>
      <c r="H11" s="19">
        <v>1</v>
      </c>
      <c r="I11" s="20">
        <f>H11/G11</f>
        <v>0.33333333333333331</v>
      </c>
      <c r="J11" s="123">
        <v>149</v>
      </c>
      <c r="K11" s="18">
        <f t="shared" ref="K11" si="2">J11/F11</f>
        <v>4.2571428571428571</v>
      </c>
      <c r="L11" s="21">
        <v>0</v>
      </c>
      <c r="M11" s="22">
        <f t="shared" ref="M11" si="3">L11/F11</f>
        <v>0</v>
      </c>
      <c r="N11" s="39">
        <v>237</v>
      </c>
      <c r="O11" s="23">
        <v>17286</v>
      </c>
      <c r="P11" s="121">
        <v>0</v>
      </c>
      <c r="Q11" s="166">
        <v>2</v>
      </c>
      <c r="R11" s="24"/>
      <c r="S11" s="24"/>
    </row>
    <row r="12" spans="1:19" s="3" customFormat="1" ht="15">
      <c r="A12" s="165"/>
      <c r="B12" s="121" t="s">
        <v>27</v>
      </c>
      <c r="C12" s="18">
        <v>3.08</v>
      </c>
      <c r="D12" s="18">
        <v>3.08</v>
      </c>
      <c r="E12" s="18" t="s">
        <v>20</v>
      </c>
      <c r="F12" s="121">
        <v>15</v>
      </c>
      <c r="G12" s="19">
        <v>2</v>
      </c>
      <c r="H12" s="19">
        <v>2</v>
      </c>
      <c r="I12" s="124">
        <f>H12/G12</f>
        <v>1</v>
      </c>
      <c r="J12" s="122">
        <v>28.5</v>
      </c>
      <c r="K12" s="18">
        <f>J12/F12</f>
        <v>1.9</v>
      </c>
      <c r="L12" s="22">
        <v>108</v>
      </c>
      <c r="M12" s="22">
        <f>L12/F12</f>
        <v>7.2</v>
      </c>
      <c r="N12" s="39">
        <v>0</v>
      </c>
      <c r="O12" s="27">
        <v>1000</v>
      </c>
      <c r="P12" s="121">
        <v>1</v>
      </c>
      <c r="Q12" s="166">
        <v>1</v>
      </c>
      <c r="R12" s="24"/>
      <c r="S12" s="24"/>
    </row>
    <row r="13" spans="1:19" s="3" customFormat="1" ht="15">
      <c r="A13" s="176"/>
      <c r="B13" s="177" t="s">
        <v>28</v>
      </c>
      <c r="C13" s="169">
        <v>3.07</v>
      </c>
      <c r="D13" s="170"/>
      <c r="E13" s="170"/>
      <c r="F13" s="169"/>
      <c r="G13" s="171"/>
      <c r="H13" s="171"/>
      <c r="I13" s="171"/>
      <c r="J13" s="172"/>
      <c r="K13" s="170"/>
      <c r="L13" s="25"/>
      <c r="M13" s="25"/>
      <c r="N13" s="193"/>
      <c r="O13" s="26"/>
      <c r="P13" s="173"/>
      <c r="Q13" s="174"/>
      <c r="R13" s="24"/>
      <c r="S13" s="24"/>
    </row>
    <row r="14" spans="1:19" s="3" customFormat="1" ht="14.25" customHeight="1">
      <c r="A14" s="165"/>
      <c r="B14" s="121" t="s">
        <v>29</v>
      </c>
      <c r="C14" s="18">
        <v>3.06</v>
      </c>
      <c r="D14" s="18">
        <v>3.09</v>
      </c>
      <c r="E14" s="18">
        <v>2.72</v>
      </c>
      <c r="F14" s="121">
        <v>115</v>
      </c>
      <c r="G14" s="19">
        <v>12</v>
      </c>
      <c r="H14" s="19">
        <v>9</v>
      </c>
      <c r="I14" s="20">
        <f>H14/G14</f>
        <v>0.75</v>
      </c>
      <c r="J14" s="123">
        <v>450</v>
      </c>
      <c r="K14" s="18">
        <f>J14/F14</f>
        <v>3.9130434782608696</v>
      </c>
      <c r="L14" s="22">
        <v>2190</v>
      </c>
      <c r="M14" s="22">
        <f>L14/F14</f>
        <v>19.043478260869566</v>
      </c>
      <c r="N14" s="39">
        <v>475</v>
      </c>
      <c r="O14" s="27">
        <v>849</v>
      </c>
      <c r="P14" s="121">
        <v>2</v>
      </c>
      <c r="Q14" s="166">
        <v>8</v>
      </c>
      <c r="R14" s="24"/>
      <c r="S14" s="24"/>
    </row>
    <row r="15" spans="1:19" s="3" customFormat="1" ht="15">
      <c r="A15" s="167"/>
      <c r="B15" s="168" t="s">
        <v>30</v>
      </c>
      <c r="C15" s="169">
        <v>3.06</v>
      </c>
      <c r="D15" s="170"/>
      <c r="E15" s="170"/>
      <c r="F15" s="169"/>
      <c r="G15" s="171"/>
      <c r="H15" s="171"/>
      <c r="I15" s="171"/>
      <c r="J15" s="172"/>
      <c r="K15" s="170"/>
      <c r="L15" s="25"/>
      <c r="M15" s="25"/>
      <c r="N15" s="193"/>
      <c r="O15" s="26"/>
      <c r="P15" s="173"/>
      <c r="Q15" s="174"/>
      <c r="R15" s="24"/>
      <c r="S15" s="24"/>
    </row>
    <row r="16" spans="1:19" s="3" customFormat="1" ht="14.25" customHeight="1">
      <c r="A16" s="165"/>
      <c r="B16" s="121" t="s">
        <v>31</v>
      </c>
      <c r="C16" s="18">
        <v>3.03</v>
      </c>
      <c r="D16" s="18">
        <v>3.07</v>
      </c>
      <c r="E16" s="18" t="s">
        <v>20</v>
      </c>
      <c r="F16" s="121">
        <v>50</v>
      </c>
      <c r="G16" s="19">
        <v>5</v>
      </c>
      <c r="H16" s="19">
        <v>2</v>
      </c>
      <c r="I16" s="20">
        <f>H16/G16</f>
        <v>0.4</v>
      </c>
      <c r="J16" s="122">
        <v>483.5</v>
      </c>
      <c r="K16" s="18">
        <f>J16/F16</f>
        <v>9.67</v>
      </c>
      <c r="L16" s="22">
        <v>2072.67</v>
      </c>
      <c r="M16" s="22">
        <f>L16/F16</f>
        <v>41.453400000000002</v>
      </c>
      <c r="N16" s="39">
        <v>756</v>
      </c>
      <c r="O16" s="27">
        <v>1168</v>
      </c>
      <c r="P16" s="121">
        <v>1</v>
      </c>
      <c r="Q16" s="166">
        <v>5</v>
      </c>
      <c r="R16" s="24"/>
      <c r="S16" s="24"/>
    </row>
    <row r="17" spans="1:19" s="3" customFormat="1" ht="14.25" customHeight="1">
      <c r="A17" s="165"/>
      <c r="B17" s="121" t="s">
        <v>32</v>
      </c>
      <c r="C17" s="18">
        <v>3.02</v>
      </c>
      <c r="D17" s="18">
        <v>3.03</v>
      </c>
      <c r="E17" s="18">
        <v>2.96</v>
      </c>
      <c r="F17" s="121">
        <v>46</v>
      </c>
      <c r="G17" s="19">
        <v>6</v>
      </c>
      <c r="H17" s="19">
        <v>6</v>
      </c>
      <c r="I17" s="20">
        <f>H17/G17</f>
        <v>1</v>
      </c>
      <c r="J17" s="123">
        <v>37</v>
      </c>
      <c r="K17" s="18">
        <f t="shared" ref="K17" si="4">J17/F17</f>
        <v>0.80434782608695654</v>
      </c>
      <c r="L17" s="22">
        <v>740.24</v>
      </c>
      <c r="M17" s="22">
        <f>L17/F17</f>
        <v>16.092173913043478</v>
      </c>
      <c r="N17" s="39">
        <v>361</v>
      </c>
      <c r="O17" s="27">
        <v>557</v>
      </c>
      <c r="P17" s="121">
        <v>0</v>
      </c>
      <c r="Q17" s="175">
        <v>4</v>
      </c>
      <c r="R17" s="24"/>
      <c r="S17" s="24"/>
    </row>
    <row r="18" spans="1:19" s="3" customFormat="1" ht="14.25" customHeight="1">
      <c r="A18" s="165"/>
      <c r="B18" s="121" t="s">
        <v>33</v>
      </c>
      <c r="C18" s="18">
        <v>2.99</v>
      </c>
      <c r="D18" s="18">
        <v>3.13</v>
      </c>
      <c r="E18" s="18">
        <v>2.81</v>
      </c>
      <c r="F18" s="121">
        <v>23</v>
      </c>
      <c r="G18" s="19">
        <v>10</v>
      </c>
      <c r="H18" s="19">
        <v>10</v>
      </c>
      <c r="I18" s="124">
        <v>1</v>
      </c>
      <c r="J18" s="122">
        <v>117.5</v>
      </c>
      <c r="K18" s="18">
        <f>J18/F18</f>
        <v>5.1086956521739131</v>
      </c>
      <c r="L18" s="22">
        <v>0</v>
      </c>
      <c r="M18" s="22">
        <f>L18/F18</f>
        <v>0</v>
      </c>
      <c r="N18" s="39">
        <v>756</v>
      </c>
      <c r="O18" s="27">
        <v>1168</v>
      </c>
      <c r="P18" s="121">
        <v>0</v>
      </c>
      <c r="Q18" s="166">
        <v>4</v>
      </c>
      <c r="R18" s="24"/>
      <c r="S18" s="24"/>
    </row>
    <row r="19" spans="1:19" s="3" customFormat="1" ht="14.25" customHeight="1">
      <c r="A19" s="165"/>
      <c r="B19" s="121" t="s">
        <v>34</v>
      </c>
      <c r="C19" s="18">
        <v>2.99</v>
      </c>
      <c r="D19" s="18">
        <v>3.07</v>
      </c>
      <c r="E19" s="18" t="s">
        <v>20</v>
      </c>
      <c r="F19" s="121">
        <v>49</v>
      </c>
      <c r="G19" s="19">
        <v>5</v>
      </c>
      <c r="H19" s="19">
        <v>5</v>
      </c>
      <c r="I19" s="20">
        <f>H19/G19</f>
        <v>1</v>
      </c>
      <c r="J19" s="123">
        <v>0</v>
      </c>
      <c r="K19" s="18">
        <f t="shared" ref="K19:K23" si="5">J19/F19</f>
        <v>0</v>
      </c>
      <c r="L19" s="22">
        <v>0</v>
      </c>
      <c r="M19" s="22">
        <f>L19/F19</f>
        <v>0</v>
      </c>
      <c r="N19" s="39">
        <v>237</v>
      </c>
      <c r="O19" s="27">
        <v>17286</v>
      </c>
      <c r="P19" s="121">
        <v>0</v>
      </c>
      <c r="Q19" s="166">
        <v>2</v>
      </c>
      <c r="R19" s="24"/>
      <c r="S19" s="24"/>
    </row>
    <row r="20" spans="1:19" s="3" customFormat="1" ht="14.25" customHeight="1">
      <c r="A20" s="165"/>
      <c r="B20" s="121" t="s">
        <v>35</v>
      </c>
      <c r="C20" s="18">
        <v>2.97</v>
      </c>
      <c r="D20" s="18">
        <v>3.05</v>
      </c>
      <c r="E20" s="18">
        <v>2.71</v>
      </c>
      <c r="F20" s="121">
        <v>35</v>
      </c>
      <c r="G20" s="19">
        <v>10</v>
      </c>
      <c r="H20" s="19">
        <v>8</v>
      </c>
      <c r="I20" s="20">
        <f>H20/G20</f>
        <v>0.8</v>
      </c>
      <c r="J20" s="122">
        <v>78.5</v>
      </c>
      <c r="K20" s="18">
        <f t="shared" ref="K20" si="6">J20/F20</f>
        <v>2.2428571428571429</v>
      </c>
      <c r="L20" s="22">
        <v>967</v>
      </c>
      <c r="M20" s="22">
        <f t="shared" ref="M20" si="7">L20/F20</f>
        <v>27.62857142857143</v>
      </c>
      <c r="N20" s="39">
        <v>237</v>
      </c>
      <c r="O20" s="27">
        <v>17286</v>
      </c>
      <c r="P20" s="121">
        <v>2</v>
      </c>
      <c r="Q20" s="166">
        <v>2</v>
      </c>
      <c r="R20" s="24"/>
      <c r="S20" s="24"/>
    </row>
    <row r="21" spans="1:19" s="3" customFormat="1" ht="15">
      <c r="A21" s="165"/>
      <c r="B21" s="121" t="s">
        <v>36</v>
      </c>
      <c r="C21" s="18">
        <v>2.9</v>
      </c>
      <c r="D21" s="18">
        <v>2.9</v>
      </c>
      <c r="E21" s="18" t="s">
        <v>20</v>
      </c>
      <c r="F21" s="119">
        <v>37</v>
      </c>
      <c r="G21" s="19">
        <v>3</v>
      </c>
      <c r="H21" s="19">
        <v>3</v>
      </c>
      <c r="I21" s="20">
        <f>H21/G21</f>
        <v>1</v>
      </c>
      <c r="J21" s="122">
        <v>83.5</v>
      </c>
      <c r="K21" s="18">
        <f t="shared" si="5"/>
        <v>2.2567567567567566</v>
      </c>
      <c r="L21" s="22">
        <v>1087.6199999999999</v>
      </c>
      <c r="M21" s="22">
        <f>L21/F21</f>
        <v>29.395135135135131</v>
      </c>
      <c r="N21" s="39">
        <v>361</v>
      </c>
      <c r="O21" s="27">
        <v>557</v>
      </c>
      <c r="P21" s="121">
        <v>3</v>
      </c>
      <c r="Q21" s="166">
        <v>3</v>
      </c>
      <c r="R21" s="24"/>
      <c r="S21" s="24"/>
    </row>
    <row r="22" spans="1:19" s="3" customFormat="1" ht="14.25" customHeight="1">
      <c r="A22" s="165"/>
      <c r="B22" s="121" t="s">
        <v>37</v>
      </c>
      <c r="C22" s="18">
        <v>2.87</v>
      </c>
      <c r="D22" s="18">
        <v>2.85</v>
      </c>
      <c r="E22" s="18" t="s">
        <v>20</v>
      </c>
      <c r="F22" s="119">
        <v>65</v>
      </c>
      <c r="G22" s="19">
        <v>3</v>
      </c>
      <c r="H22" s="19">
        <v>2</v>
      </c>
      <c r="I22" s="20">
        <f>H22/G22</f>
        <v>0.66666666666666663</v>
      </c>
      <c r="J22" s="123">
        <v>285</v>
      </c>
      <c r="K22" s="18">
        <f t="shared" si="5"/>
        <v>4.384615384615385</v>
      </c>
      <c r="L22" s="22">
        <v>600</v>
      </c>
      <c r="M22" s="22">
        <f t="shared" ref="M22:M23" si="8">L22/F22</f>
        <v>9.2307692307692299</v>
      </c>
      <c r="N22" s="39">
        <v>177</v>
      </c>
      <c r="O22" s="27">
        <v>192</v>
      </c>
      <c r="P22" s="121">
        <v>0</v>
      </c>
      <c r="Q22" s="166">
        <v>4</v>
      </c>
      <c r="R22" s="24"/>
      <c r="S22" s="24"/>
    </row>
    <row r="23" spans="1:19" s="3" customFormat="1" ht="15" customHeight="1">
      <c r="A23" s="165"/>
      <c r="B23" s="121" t="s">
        <v>38</v>
      </c>
      <c r="C23" s="18">
        <v>2.79</v>
      </c>
      <c r="D23" s="18">
        <v>2.79</v>
      </c>
      <c r="E23" s="18" t="s">
        <v>39</v>
      </c>
      <c r="F23" s="121">
        <v>18</v>
      </c>
      <c r="G23" s="19" t="s">
        <v>39</v>
      </c>
      <c r="H23" s="19" t="s">
        <v>39</v>
      </c>
      <c r="I23" s="20" t="s">
        <v>39</v>
      </c>
      <c r="J23" s="123">
        <v>32</v>
      </c>
      <c r="K23" s="18">
        <f t="shared" si="5"/>
        <v>1.7777777777777777</v>
      </c>
      <c r="L23" s="22">
        <v>0</v>
      </c>
      <c r="M23" s="22">
        <f t="shared" si="8"/>
        <v>0</v>
      </c>
      <c r="N23" s="39">
        <v>177</v>
      </c>
      <c r="O23" s="27">
        <v>192</v>
      </c>
      <c r="P23" s="121">
        <v>3</v>
      </c>
      <c r="Q23" s="179">
        <v>0</v>
      </c>
      <c r="R23" s="24"/>
      <c r="S23" s="24"/>
    </row>
    <row r="24" spans="1:19" s="3" customFormat="1" ht="15">
      <c r="A24" s="167"/>
      <c r="B24" s="168" t="s">
        <v>40</v>
      </c>
      <c r="C24" s="169">
        <v>2.75</v>
      </c>
      <c r="D24" s="170"/>
      <c r="E24" s="170"/>
      <c r="F24" s="170"/>
      <c r="G24" s="171"/>
      <c r="H24" s="171"/>
      <c r="I24" s="171"/>
      <c r="J24" s="172"/>
      <c r="K24" s="170"/>
      <c r="L24" s="25"/>
      <c r="M24" s="25"/>
      <c r="N24" s="25"/>
      <c r="O24" s="26"/>
      <c r="P24" s="173"/>
      <c r="Q24" s="174"/>
      <c r="R24" s="24"/>
      <c r="S24" s="24"/>
    </row>
    <row r="25" spans="1:19" s="3" customFormat="1" ht="15">
      <c r="A25" s="213" t="s">
        <v>41</v>
      </c>
      <c r="B25" s="214"/>
      <c r="C25" s="180" t="s">
        <v>39</v>
      </c>
      <c r="D25" s="180" t="s">
        <v>39</v>
      </c>
      <c r="E25" s="140" t="s">
        <v>39</v>
      </c>
      <c r="F25" s="141">
        <f>SUM(F3:F24)</f>
        <v>873</v>
      </c>
      <c r="G25" s="145">
        <f>SUM(G3:G24)</f>
        <v>78</v>
      </c>
      <c r="H25" s="145">
        <f>SUM(H3:H24)</f>
        <v>63</v>
      </c>
      <c r="I25" s="181" t="s">
        <v>39</v>
      </c>
      <c r="J25" s="143">
        <f>SUM(J3:J24)</f>
        <v>4008.5</v>
      </c>
      <c r="K25" s="182" t="s">
        <v>39</v>
      </c>
      <c r="L25" s="144">
        <f>SUM(L3:L24)</f>
        <v>18172.429999999997</v>
      </c>
      <c r="M25" s="183" t="s">
        <v>39</v>
      </c>
      <c r="N25" s="200">
        <f>SUM(N3:N24)</f>
        <v>7063</v>
      </c>
      <c r="O25" s="200">
        <f>SUM(O3:O24)</f>
        <v>60432</v>
      </c>
      <c r="P25" s="142">
        <f>SUM(P3:P24)</f>
        <v>33</v>
      </c>
      <c r="Q25" s="146">
        <f>SUM(Q4:Q24)</f>
        <v>68</v>
      </c>
      <c r="R25" s="24"/>
      <c r="S25" s="24"/>
    </row>
    <row r="26" spans="1:19" s="3" customFormat="1" ht="15">
      <c r="A26" s="211" t="s">
        <v>42</v>
      </c>
      <c r="B26" s="212"/>
      <c r="C26" s="135">
        <v>3.07</v>
      </c>
      <c r="D26" s="135">
        <v>3.1</v>
      </c>
      <c r="E26" s="135">
        <v>2.74</v>
      </c>
      <c r="F26" s="136">
        <f>F25/16</f>
        <v>54.5625</v>
      </c>
      <c r="G26" s="136">
        <f>G25/16</f>
        <v>4.875</v>
      </c>
      <c r="H26" s="136">
        <f>H25/16</f>
        <v>3.9375</v>
      </c>
      <c r="I26" s="28">
        <f>H25/G25</f>
        <v>0.80769230769230771</v>
      </c>
      <c r="J26" s="137">
        <f>AVERAGE(J19:J23)</f>
        <v>95.8</v>
      </c>
      <c r="K26" s="135">
        <f>J25/F25</f>
        <v>4.5916380297823594</v>
      </c>
      <c r="L26" s="138">
        <f>L25/16</f>
        <v>1135.7768749999998</v>
      </c>
      <c r="M26" s="138">
        <f>L25/F25</f>
        <v>20.816071019473078</v>
      </c>
      <c r="N26" s="198">
        <f>N25/16</f>
        <v>441.4375</v>
      </c>
      <c r="O26" s="201">
        <f>O25/16</f>
        <v>3777</v>
      </c>
      <c r="P26" s="136">
        <f>P25/16</f>
        <v>2.0625</v>
      </c>
      <c r="Q26" s="139">
        <f>Q25/16</f>
        <v>4.25</v>
      </c>
      <c r="R26" s="24"/>
      <c r="S26" s="24"/>
    </row>
    <row r="27" spans="1:19" s="3" customFormat="1" ht="15" customHeight="1">
      <c r="A27" s="220" t="s">
        <v>43</v>
      </c>
      <c r="B27" s="221"/>
      <c r="C27" s="140" t="s">
        <v>39</v>
      </c>
      <c r="D27" s="140" t="s">
        <v>39</v>
      </c>
      <c r="E27" s="140" t="s">
        <v>39</v>
      </c>
      <c r="F27" s="141">
        <f>F25+5</f>
        <v>878</v>
      </c>
      <c r="G27" s="145">
        <v>79</v>
      </c>
      <c r="H27" s="145">
        <v>64</v>
      </c>
      <c r="I27" s="29" t="s">
        <v>39</v>
      </c>
      <c r="J27" s="143">
        <f>J25</f>
        <v>4008.5</v>
      </c>
      <c r="K27" s="142" t="s">
        <v>39</v>
      </c>
      <c r="L27" s="144">
        <f>L25</f>
        <v>18172.429999999997</v>
      </c>
      <c r="M27" s="142" t="s">
        <v>39</v>
      </c>
      <c r="N27" s="200">
        <f>N25</f>
        <v>7063</v>
      </c>
      <c r="O27" s="200">
        <f>O25</f>
        <v>60432</v>
      </c>
      <c r="P27" s="142">
        <f>P25</f>
        <v>33</v>
      </c>
      <c r="Q27" s="146">
        <v>68</v>
      </c>
      <c r="R27" s="4"/>
      <c r="S27" s="24"/>
    </row>
    <row r="28" spans="1:19" s="3" customFormat="1" ht="15" customHeight="1">
      <c r="A28" s="147" t="s">
        <v>44</v>
      </c>
      <c r="B28" s="148"/>
      <c r="C28" s="149">
        <v>3.06</v>
      </c>
      <c r="D28" s="149">
        <v>3.1</v>
      </c>
      <c r="E28" s="149">
        <v>2.75</v>
      </c>
      <c r="F28" s="136">
        <f>F27/17</f>
        <v>51.647058823529413</v>
      </c>
      <c r="G28" s="136">
        <f>G27/17</f>
        <v>4.6470588235294121</v>
      </c>
      <c r="H28" s="136">
        <f>H27/17</f>
        <v>3.7647058823529411</v>
      </c>
      <c r="I28" s="28">
        <f>H27/G27</f>
        <v>0.810126582278481</v>
      </c>
      <c r="J28" s="137">
        <f>J27/17</f>
        <v>235.79411764705881</v>
      </c>
      <c r="K28" s="135">
        <f>J27/F27</f>
        <v>4.5654897494305242</v>
      </c>
      <c r="L28" s="138">
        <f>L27/17</f>
        <v>1068.9664705882351</v>
      </c>
      <c r="M28" s="138">
        <f>L27/F27</f>
        <v>20.697528473804095</v>
      </c>
      <c r="N28" s="198">
        <f>N27/17</f>
        <v>415.47058823529414</v>
      </c>
      <c r="O28" s="198">
        <f>O27/17</f>
        <v>3554.8235294117649</v>
      </c>
      <c r="P28" s="136">
        <f>P27/17</f>
        <v>1.9411764705882353</v>
      </c>
      <c r="Q28" s="139">
        <f>Q27/17</f>
        <v>4</v>
      </c>
      <c r="R28" s="4"/>
      <c r="S28" s="24"/>
    </row>
    <row r="29" spans="1:19" s="3" customFormat="1" ht="15">
      <c r="A29" s="220" t="s">
        <v>45</v>
      </c>
      <c r="B29" s="221"/>
      <c r="C29" s="140" t="s">
        <v>39</v>
      </c>
      <c r="D29" s="140" t="s">
        <v>39</v>
      </c>
      <c r="E29" s="140" t="s">
        <v>39</v>
      </c>
      <c r="F29" s="141">
        <f>F27+PHA!F20</f>
        <v>1864</v>
      </c>
      <c r="G29" s="141">
        <f>G27+PHA!G20</f>
        <v>121</v>
      </c>
      <c r="H29" s="141">
        <f>H27+PHA!H20</f>
        <v>103</v>
      </c>
      <c r="I29" s="29" t="s">
        <v>39</v>
      </c>
      <c r="J29" s="143">
        <v>11781</v>
      </c>
      <c r="K29" s="142" t="s">
        <v>39</v>
      </c>
      <c r="L29" s="144">
        <f>PHA!L22</f>
        <v>27862.119999999995</v>
      </c>
      <c r="M29" s="142" t="s">
        <v>39</v>
      </c>
      <c r="N29" s="200">
        <f>PHA!N22</f>
        <v>12078</v>
      </c>
      <c r="O29" s="197">
        <f>PHA!O22</f>
        <v>109534</v>
      </c>
      <c r="P29" s="142">
        <v>56</v>
      </c>
      <c r="Q29" s="146">
        <v>261</v>
      </c>
      <c r="R29" s="24"/>
      <c r="S29" s="24"/>
    </row>
    <row r="30" spans="1:19" s="3" customFormat="1" ht="15">
      <c r="A30" s="217" t="s">
        <v>46</v>
      </c>
      <c r="B30" s="218"/>
      <c r="C30" s="150">
        <v>3.18</v>
      </c>
      <c r="D30" s="150">
        <v>3.21</v>
      </c>
      <c r="E30" s="150">
        <v>2.78</v>
      </c>
      <c r="F30" s="151">
        <f>F29/28</f>
        <v>66.571428571428569</v>
      </c>
      <c r="G30" s="151">
        <f>G29/30</f>
        <v>4.0333333333333332</v>
      </c>
      <c r="H30" s="151">
        <f>H29/28</f>
        <v>3.6785714285714284</v>
      </c>
      <c r="I30" s="152">
        <f>H29/G29</f>
        <v>0.85123966942148765</v>
      </c>
      <c r="J30" s="153">
        <f>J29/28</f>
        <v>420.75</v>
      </c>
      <c r="K30" s="154">
        <f>J29/F29</f>
        <v>6.3202789699570818</v>
      </c>
      <c r="L30" s="155">
        <f>PHA!L23</f>
        <v>995.07571428571407</v>
      </c>
      <c r="M30" s="155">
        <f>L29/F29</f>
        <v>14.947489270386264</v>
      </c>
      <c r="N30" s="199">
        <f>N29/28</f>
        <v>431.35714285714283</v>
      </c>
      <c r="O30" s="199">
        <f>O29/28</f>
        <v>3911.9285714285716</v>
      </c>
      <c r="P30" s="156">
        <f>P29/28</f>
        <v>2</v>
      </c>
      <c r="Q30" s="157">
        <f>Q29/28</f>
        <v>9.3214285714285712</v>
      </c>
      <c r="R30" s="24"/>
      <c r="S30" s="24"/>
    </row>
    <row r="31" spans="1:19" s="3" customFormat="1" ht="15.75" customHeight="1">
      <c r="A31" s="24"/>
      <c r="B31" s="24"/>
      <c r="C31" s="24"/>
      <c r="D31" s="24"/>
      <c r="E31" s="24"/>
      <c r="F31" s="24"/>
      <c r="G31" s="24"/>
      <c r="H31" s="235" t="s">
        <v>47</v>
      </c>
      <c r="I31" s="235"/>
      <c r="J31" s="235"/>
      <c r="K31" s="158" t="s">
        <v>48</v>
      </c>
      <c r="L31" s="158"/>
      <c r="M31" s="24"/>
      <c r="N31" s="159" t="s">
        <v>49</v>
      </c>
      <c r="O31" s="24"/>
      <c r="P31" s="120" t="s">
        <v>50</v>
      </c>
      <c r="Q31" s="24"/>
      <c r="R31" s="24"/>
      <c r="S31" s="24"/>
    </row>
    <row r="32" spans="1:19" s="3" customFormat="1" ht="15">
      <c r="A32" s="219"/>
      <c r="B32" s="219"/>
      <c r="C32" s="118"/>
      <c r="D32" s="114"/>
      <c r="E32" s="118"/>
      <c r="F32" s="118"/>
      <c r="G32" s="118"/>
      <c r="H32" s="118"/>
      <c r="I32" s="118"/>
      <c r="J32" s="24"/>
      <c r="K32" s="24"/>
      <c r="L32" s="24"/>
      <c r="M32" s="216"/>
      <c r="N32" s="216"/>
      <c r="O32" s="216"/>
      <c r="P32" s="215"/>
      <c r="Q32" s="215"/>
      <c r="R32" s="24"/>
      <c r="S32" s="24"/>
    </row>
    <row r="33" spans="1:19" s="3" customFormat="1" ht="18.75">
      <c r="A33" s="206" t="s">
        <v>51</v>
      </c>
      <c r="B33" s="206"/>
      <c r="C33" s="206"/>
      <c r="D33" s="206"/>
      <c r="E33" s="206"/>
      <c r="F33" s="206"/>
      <c r="G33" s="206"/>
      <c r="H33" s="206"/>
      <c r="I33" s="206"/>
      <c r="J33" s="206"/>
      <c r="K33" s="206"/>
      <c r="L33" s="206"/>
      <c r="M33" s="206"/>
      <c r="N33" s="206"/>
      <c r="O33" s="206"/>
      <c r="P33" s="206"/>
      <c r="Q33" s="206"/>
      <c r="R33" s="24"/>
      <c r="S33" s="24"/>
    </row>
    <row r="34" spans="1:19" s="3" customFormat="1" ht="15">
      <c r="A34" s="209" t="s">
        <v>52</v>
      </c>
      <c r="B34" s="209"/>
      <c r="C34" s="209"/>
      <c r="D34" s="209"/>
      <c r="E34" s="209"/>
      <c r="F34" s="209"/>
      <c r="G34" s="209"/>
      <c r="H34" s="209"/>
      <c r="I34" s="209"/>
      <c r="J34" s="209"/>
      <c r="K34" s="209"/>
      <c r="L34" s="209"/>
      <c r="M34" s="209"/>
      <c r="N34" s="209"/>
      <c r="O34" s="209"/>
      <c r="P34" s="209"/>
      <c r="Q34" s="209"/>
      <c r="R34" s="24"/>
      <c r="S34" s="24"/>
    </row>
    <row r="35" spans="1:19" s="3" customFormat="1" ht="15" customHeight="1">
      <c r="A35" s="117"/>
      <c r="B35" s="117"/>
      <c r="C35" s="117"/>
      <c r="D35" s="117"/>
      <c r="E35" s="117"/>
      <c r="F35" s="117"/>
      <c r="G35" s="117"/>
      <c r="H35" s="117"/>
      <c r="I35" s="117"/>
      <c r="J35" s="117"/>
      <c r="K35" s="117"/>
      <c r="L35" s="117"/>
      <c r="M35" s="117"/>
      <c r="N35" s="117"/>
      <c r="O35" s="117"/>
      <c r="P35" s="117"/>
      <c r="Q35" s="117"/>
      <c r="R35" s="24"/>
      <c r="S35" s="24"/>
    </row>
    <row r="36" spans="1:19" s="3" customFormat="1" ht="49.5" customHeight="1">
      <c r="A36" s="207" t="s">
        <v>53</v>
      </c>
      <c r="B36" s="207"/>
      <c r="C36" s="207"/>
      <c r="D36" s="207"/>
      <c r="E36" s="207"/>
      <c r="F36" s="207"/>
      <c r="G36" s="207"/>
      <c r="H36" s="207"/>
      <c r="I36" s="207"/>
      <c r="J36" s="207"/>
      <c r="K36" s="207"/>
      <c r="L36" s="207"/>
      <c r="M36" s="207"/>
      <c r="N36" s="207"/>
      <c r="O36" s="207"/>
      <c r="P36" s="207"/>
      <c r="Q36" s="207"/>
      <c r="R36" s="24"/>
      <c r="S36" s="24"/>
    </row>
    <row r="37" spans="1:19" s="3" customFormat="1" ht="15">
      <c r="A37" s="210"/>
      <c r="B37" s="210"/>
      <c r="C37" s="210"/>
      <c r="D37" s="210"/>
      <c r="E37" s="210"/>
      <c r="F37" s="210"/>
      <c r="G37" s="210"/>
      <c r="H37" s="210"/>
      <c r="I37" s="210"/>
      <c r="J37" s="210"/>
      <c r="K37" s="210"/>
      <c r="L37" s="210"/>
      <c r="M37" s="210"/>
      <c r="N37" s="210"/>
      <c r="O37" s="210"/>
      <c r="P37" s="210"/>
      <c r="Q37" s="210"/>
      <c r="R37" s="24"/>
      <c r="S37" s="24"/>
    </row>
    <row r="38" spans="1:19" s="3" customFormat="1" ht="48" customHeight="1">
      <c r="A38" s="208" t="s">
        <v>54</v>
      </c>
      <c r="B38" s="208"/>
      <c r="C38" s="208"/>
      <c r="D38" s="208"/>
      <c r="E38" s="208"/>
      <c r="F38" s="208"/>
      <c r="G38" s="208"/>
      <c r="H38" s="208"/>
      <c r="I38" s="208"/>
      <c r="J38" s="208"/>
      <c r="K38" s="208"/>
      <c r="L38" s="208"/>
      <c r="M38" s="208"/>
      <c r="N38" s="208"/>
      <c r="O38" s="208"/>
      <c r="P38" s="208"/>
      <c r="Q38" s="208"/>
      <c r="R38" s="24"/>
      <c r="S38" s="24"/>
    </row>
    <row r="39" spans="1:19">
      <c r="F39" s="15"/>
    </row>
    <row r="41" spans="1:19">
      <c r="E41" s="16"/>
    </row>
    <row r="42" spans="1:19"/>
    <row r="43" spans="1:19"/>
    <row r="44" spans="1:19"/>
    <row r="45" spans="1:19"/>
    <row r="46" spans="1:19"/>
    <row r="47" spans="1:19"/>
    <row r="48" spans="1:19"/>
    <row r="53"/>
    <row r="54"/>
    <row r="55"/>
    <row r="56"/>
    <row r="58"/>
  </sheetData>
  <sortState xmlns:xlrd2="http://schemas.microsoft.com/office/spreadsheetml/2017/richdata2" ref="A24:R24">
    <sortCondition ref="B24"/>
  </sortState>
  <mergeCells count="15">
    <mergeCell ref="A1:Q1"/>
    <mergeCell ref="A33:Q33"/>
    <mergeCell ref="A36:Q36"/>
    <mergeCell ref="A38:Q38"/>
    <mergeCell ref="A34:Q34"/>
    <mergeCell ref="A37:Q37"/>
    <mergeCell ref="A26:B26"/>
    <mergeCell ref="A25:B25"/>
    <mergeCell ref="P32:Q32"/>
    <mergeCell ref="M32:O32"/>
    <mergeCell ref="A30:B30"/>
    <mergeCell ref="A32:B32"/>
    <mergeCell ref="A27:B27"/>
    <mergeCell ref="A29:B29"/>
    <mergeCell ref="H31:J31"/>
  </mergeCells>
  <pageMargins left="0.75" right="0.75" top="1" bottom="1" header="0.5" footer="0.5"/>
  <pageSetup scale="60"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6"/>
  <sheetViews>
    <sheetView tabSelected="1" zoomScale="80" zoomScaleNormal="80" workbookViewId="0">
      <pane xSplit="1" topLeftCell="B1" activePane="topRight" state="frozen"/>
      <selection pane="topRight" activeCell="G26" sqref="G26"/>
    </sheetView>
  </sheetViews>
  <sheetFormatPr defaultColWidth="11" defaultRowHeight="15.75" customHeight="1"/>
  <cols>
    <col min="1" max="1" width="15.625" customWidth="1"/>
    <col min="2" max="2" width="23.625" bestFit="1" customWidth="1"/>
    <col min="3" max="17" width="11.125" customWidth="1"/>
  </cols>
  <sheetData>
    <row r="1" spans="1:19" ht="18.75">
      <c r="A1" s="223" t="s">
        <v>55</v>
      </c>
      <c r="B1" s="224"/>
      <c r="C1" s="224"/>
      <c r="D1" s="224"/>
      <c r="E1" s="224"/>
      <c r="F1" s="224"/>
      <c r="G1" s="224"/>
      <c r="H1" s="224"/>
      <c r="I1" s="224"/>
      <c r="J1" s="224"/>
      <c r="K1" s="224"/>
      <c r="L1" s="224"/>
      <c r="M1" s="224"/>
      <c r="N1" s="224"/>
      <c r="O1" s="224"/>
      <c r="P1" s="224"/>
      <c r="Q1" s="225"/>
    </row>
    <row r="2" spans="1:19" s="2" customFormat="1" ht="60.75">
      <c r="A2" s="10"/>
      <c r="B2" s="11" t="s">
        <v>1</v>
      </c>
      <c r="C2" s="12" t="s">
        <v>56</v>
      </c>
      <c r="D2" s="12" t="s">
        <v>57</v>
      </c>
      <c r="E2" s="12" t="s">
        <v>58</v>
      </c>
      <c r="F2" s="12" t="s">
        <v>5</v>
      </c>
      <c r="G2" s="12" t="s">
        <v>6</v>
      </c>
      <c r="H2" s="12" t="s">
        <v>59</v>
      </c>
      <c r="I2" s="12" t="s">
        <v>8</v>
      </c>
      <c r="J2" s="13" t="s">
        <v>9</v>
      </c>
      <c r="K2" s="12" t="s">
        <v>10</v>
      </c>
      <c r="L2" s="12" t="s">
        <v>11</v>
      </c>
      <c r="M2" s="12" t="s">
        <v>60</v>
      </c>
      <c r="N2" s="12" t="s">
        <v>13</v>
      </c>
      <c r="O2" s="12" t="s">
        <v>14</v>
      </c>
      <c r="P2" s="12" t="s">
        <v>15</v>
      </c>
      <c r="Q2" s="14" t="s">
        <v>16</v>
      </c>
    </row>
    <row r="3" spans="1:19" s="3" customFormat="1" ht="15">
      <c r="A3" s="17"/>
      <c r="B3" s="121" t="s">
        <v>61</v>
      </c>
      <c r="C3" s="119">
        <v>3.49</v>
      </c>
      <c r="D3" s="18">
        <v>3.54</v>
      </c>
      <c r="E3" s="18">
        <v>2.96</v>
      </c>
      <c r="F3" s="40">
        <v>145</v>
      </c>
      <c r="G3" s="121">
        <v>11</v>
      </c>
      <c r="H3" s="121">
        <v>10</v>
      </c>
      <c r="I3" s="37">
        <f>H3/G3</f>
        <v>0.90909090909090906</v>
      </c>
      <c r="J3" s="119">
        <v>1131.8</v>
      </c>
      <c r="K3" s="18">
        <f>J3/F3</f>
        <v>7.8055172413793104</v>
      </c>
      <c r="L3" s="81">
        <v>3942</v>
      </c>
      <c r="M3" s="22">
        <f>L3/F3</f>
        <v>27.186206896551724</v>
      </c>
      <c r="N3" s="39">
        <v>1114</v>
      </c>
      <c r="O3" s="121">
        <v>244</v>
      </c>
      <c r="P3" s="121">
        <v>2</v>
      </c>
      <c r="Q3" s="38">
        <v>30</v>
      </c>
      <c r="R3" s="24"/>
      <c r="S3" s="24"/>
    </row>
    <row r="4" spans="1:19" s="3" customFormat="1" ht="15">
      <c r="A4" s="17"/>
      <c r="B4" s="121" t="s">
        <v>62</v>
      </c>
      <c r="C4" s="18">
        <v>3.4</v>
      </c>
      <c r="D4" s="18">
        <v>3.4</v>
      </c>
      <c r="E4" s="18">
        <v>3.45</v>
      </c>
      <c r="F4" s="19">
        <v>150</v>
      </c>
      <c r="G4" s="121">
        <v>7</v>
      </c>
      <c r="H4" s="121">
        <v>6</v>
      </c>
      <c r="I4" s="37">
        <f>H4/G4</f>
        <v>0.8571428571428571</v>
      </c>
      <c r="J4" s="119">
        <v>365.25</v>
      </c>
      <c r="K4" s="18">
        <f t="shared" ref="K4" si="0">J4/F4</f>
        <v>2.4350000000000001</v>
      </c>
      <c r="L4" s="81">
        <v>0</v>
      </c>
      <c r="M4" s="22">
        <f t="shared" ref="M4" si="1">L4/F4</f>
        <v>0</v>
      </c>
      <c r="N4" s="39">
        <v>757</v>
      </c>
      <c r="O4" s="121">
        <v>1429</v>
      </c>
      <c r="P4" s="121">
        <v>2</v>
      </c>
      <c r="Q4" s="38">
        <v>39</v>
      </c>
      <c r="R4" s="24"/>
      <c r="S4" s="24"/>
    </row>
    <row r="5" spans="1:19" s="3" customFormat="1" ht="15">
      <c r="A5" s="17"/>
      <c r="B5" s="121" t="s">
        <v>63</v>
      </c>
      <c r="C5" s="121">
        <v>3.37</v>
      </c>
      <c r="D5" s="121">
        <v>3.37</v>
      </c>
      <c r="E5" s="121" t="s">
        <v>20</v>
      </c>
      <c r="F5" s="19">
        <v>118</v>
      </c>
      <c r="G5" s="121">
        <v>1</v>
      </c>
      <c r="H5" s="121">
        <v>1</v>
      </c>
      <c r="I5" s="37">
        <f>H5/G5</f>
        <v>1</v>
      </c>
      <c r="J5" s="119">
        <v>845</v>
      </c>
      <c r="K5" s="18">
        <f>J5/F5</f>
        <v>7.1610169491525424</v>
      </c>
      <c r="L5" s="22">
        <v>0</v>
      </c>
      <c r="M5" s="22">
        <f t="shared" ref="M5:M6" si="2">L5/F5</f>
        <v>0</v>
      </c>
      <c r="N5" s="39">
        <v>1242</v>
      </c>
      <c r="O5" s="39">
        <v>1287</v>
      </c>
      <c r="P5" s="121">
        <v>0</v>
      </c>
      <c r="Q5" s="38">
        <v>21</v>
      </c>
      <c r="R5" s="24"/>
      <c r="S5" s="24"/>
    </row>
    <row r="6" spans="1:19" s="3" customFormat="1" ht="15">
      <c r="A6" s="17"/>
      <c r="B6" s="121" t="s">
        <v>64</v>
      </c>
      <c r="C6" s="18">
        <v>3.36</v>
      </c>
      <c r="D6" s="18">
        <v>3.37</v>
      </c>
      <c r="E6" s="18">
        <v>3.06</v>
      </c>
      <c r="F6" s="40">
        <v>143</v>
      </c>
      <c r="G6" s="19">
        <v>6</v>
      </c>
      <c r="H6" s="19">
        <v>6</v>
      </c>
      <c r="I6" s="37">
        <f>H6/G6</f>
        <v>1</v>
      </c>
      <c r="J6" s="119">
        <v>1078.5</v>
      </c>
      <c r="K6" s="18">
        <f t="shared" ref="K6" si="3">J6/F6</f>
        <v>7.5419580419580416</v>
      </c>
      <c r="L6" s="22">
        <v>229.16</v>
      </c>
      <c r="M6" s="22">
        <f t="shared" si="2"/>
        <v>1.6025174825174824</v>
      </c>
      <c r="N6" s="39">
        <v>0</v>
      </c>
      <c r="O6" s="39">
        <v>25988</v>
      </c>
      <c r="P6" s="121">
        <v>5</v>
      </c>
      <c r="Q6" s="38">
        <v>31</v>
      </c>
      <c r="R6" s="24"/>
      <c r="S6" s="24"/>
    </row>
    <row r="7" spans="1:19" s="3" customFormat="1" ht="15">
      <c r="A7" s="74"/>
      <c r="B7" s="5" t="s">
        <v>65</v>
      </c>
      <c r="C7" s="115">
        <v>3.35</v>
      </c>
      <c r="D7" s="75"/>
      <c r="E7" s="75"/>
      <c r="F7" s="6"/>
      <c r="G7" s="75"/>
      <c r="H7" s="75"/>
      <c r="I7" s="76"/>
      <c r="J7" s="79"/>
      <c r="K7" s="77"/>
      <c r="L7" s="78"/>
      <c r="M7" s="78"/>
      <c r="N7" s="79"/>
      <c r="O7" s="79"/>
      <c r="P7" s="75"/>
      <c r="Q7" s="80"/>
      <c r="R7" s="24"/>
      <c r="S7" s="24"/>
    </row>
    <row r="8" spans="1:19" s="3" customFormat="1" ht="15">
      <c r="A8" s="74"/>
      <c r="B8" s="5" t="s">
        <v>66</v>
      </c>
      <c r="C8" s="5">
        <v>3.28</v>
      </c>
      <c r="D8" s="75"/>
      <c r="E8" s="75"/>
      <c r="F8" s="6"/>
      <c r="G8" s="75"/>
      <c r="H8" s="75"/>
      <c r="I8" s="76"/>
      <c r="J8" s="79"/>
      <c r="K8" s="77"/>
      <c r="L8" s="78"/>
      <c r="M8" s="78"/>
      <c r="N8" s="79"/>
      <c r="O8" s="79"/>
      <c r="P8" s="75"/>
      <c r="Q8" s="80"/>
      <c r="R8" s="24"/>
      <c r="S8" s="24"/>
    </row>
    <row r="9" spans="1:19" s="3" customFormat="1" ht="15">
      <c r="A9" s="74"/>
      <c r="B9" s="5" t="s">
        <v>67</v>
      </c>
      <c r="C9" s="115">
        <v>3.28</v>
      </c>
      <c r="D9" s="75"/>
      <c r="E9" s="75"/>
      <c r="F9" s="6"/>
      <c r="G9" s="75"/>
      <c r="H9" s="75"/>
      <c r="I9" s="76"/>
      <c r="J9" s="79"/>
      <c r="K9" s="77"/>
      <c r="L9" s="78"/>
      <c r="M9" s="78"/>
      <c r="N9" s="79"/>
      <c r="O9" s="79"/>
      <c r="P9" s="75"/>
      <c r="Q9" s="80"/>
      <c r="R9" s="24"/>
      <c r="S9" s="24"/>
    </row>
    <row r="10" spans="1:19" s="3" customFormat="1" ht="15">
      <c r="A10" s="74"/>
      <c r="B10" s="5" t="s">
        <v>17</v>
      </c>
      <c r="C10" s="115">
        <v>3.28</v>
      </c>
      <c r="D10" s="75"/>
      <c r="E10" s="75"/>
      <c r="F10" s="6"/>
      <c r="G10" s="75"/>
      <c r="H10" s="75"/>
      <c r="I10" s="76"/>
      <c r="J10" s="79"/>
      <c r="K10" s="77"/>
      <c r="L10" s="78"/>
      <c r="M10" s="78"/>
      <c r="N10" s="79"/>
      <c r="O10" s="79"/>
      <c r="P10" s="75"/>
      <c r="Q10" s="80"/>
      <c r="R10" s="24"/>
      <c r="S10" s="24"/>
    </row>
    <row r="11" spans="1:19" s="3" customFormat="1" ht="15">
      <c r="A11" s="17"/>
      <c r="B11" s="82" t="s">
        <v>68</v>
      </c>
      <c r="C11" s="18">
        <v>3.2</v>
      </c>
      <c r="D11" s="121">
        <v>3.22</v>
      </c>
      <c r="E11" s="121" t="s">
        <v>20</v>
      </c>
      <c r="F11" s="19">
        <v>121</v>
      </c>
      <c r="G11" s="121">
        <v>4</v>
      </c>
      <c r="H11" s="121">
        <v>4</v>
      </c>
      <c r="I11" s="37">
        <f>H11/G11</f>
        <v>1</v>
      </c>
      <c r="J11" s="119">
        <v>713.5</v>
      </c>
      <c r="K11" s="18">
        <f>J11/F11</f>
        <v>5.8966942148760326</v>
      </c>
      <c r="L11" s="22">
        <v>1707.63</v>
      </c>
      <c r="M11" s="22">
        <f>L11/F11</f>
        <v>14.112644628099174</v>
      </c>
      <c r="N11" s="39">
        <v>237</v>
      </c>
      <c r="O11" s="39">
        <v>17287</v>
      </c>
      <c r="P11" s="121">
        <v>3</v>
      </c>
      <c r="Q11" s="38">
        <v>20</v>
      </c>
      <c r="R11" s="24"/>
      <c r="S11" s="24"/>
    </row>
    <row r="12" spans="1:19" s="3" customFormat="1" ht="15">
      <c r="A12" s="74"/>
      <c r="B12" s="5" t="s">
        <v>22</v>
      </c>
      <c r="C12" s="115">
        <v>3.18</v>
      </c>
      <c r="D12" s="75"/>
      <c r="E12" s="75"/>
      <c r="F12" s="6"/>
      <c r="G12" s="75"/>
      <c r="H12" s="75"/>
      <c r="I12" s="76"/>
      <c r="J12" s="79"/>
      <c r="K12" s="77"/>
      <c r="L12" s="78"/>
      <c r="M12" s="78"/>
      <c r="N12" s="79"/>
      <c r="O12" s="79"/>
      <c r="P12" s="75"/>
      <c r="Q12" s="80"/>
      <c r="R12" s="24"/>
      <c r="S12" s="24"/>
    </row>
    <row r="13" spans="1:19" s="3" customFormat="1" ht="15">
      <c r="A13" s="17"/>
      <c r="B13" s="121" t="s">
        <v>69</v>
      </c>
      <c r="C13" s="121">
        <v>3.13</v>
      </c>
      <c r="D13" s="121">
        <v>3.21</v>
      </c>
      <c r="E13" s="121" t="s">
        <v>20</v>
      </c>
      <c r="F13" s="19">
        <v>144</v>
      </c>
      <c r="G13" s="121">
        <v>5</v>
      </c>
      <c r="H13" s="121">
        <v>5</v>
      </c>
      <c r="I13" s="37">
        <f>H13/G13</f>
        <v>1</v>
      </c>
      <c r="J13" s="121">
        <v>455.5</v>
      </c>
      <c r="K13" s="18">
        <f>J13/F13</f>
        <v>3.1631944444444446</v>
      </c>
      <c r="L13" s="21">
        <v>800</v>
      </c>
      <c r="M13" s="22">
        <f t="shared" ref="M13" si="4">L13/F13</f>
        <v>5.5555555555555554</v>
      </c>
      <c r="N13" s="39">
        <v>361</v>
      </c>
      <c r="O13" s="39">
        <v>558</v>
      </c>
      <c r="P13" s="121">
        <v>1</v>
      </c>
      <c r="Q13" s="38">
        <v>28</v>
      </c>
      <c r="R13" s="24"/>
      <c r="S13" s="24"/>
    </row>
    <row r="14" spans="1:19" s="3" customFormat="1" ht="15">
      <c r="A14" s="17"/>
      <c r="B14" s="121" t="s">
        <v>70</v>
      </c>
      <c r="C14" s="121">
        <v>3.13</v>
      </c>
      <c r="D14" s="121">
        <v>3.08</v>
      </c>
      <c r="E14" s="121" t="s">
        <v>20</v>
      </c>
      <c r="F14" s="19">
        <v>27</v>
      </c>
      <c r="G14" s="121">
        <v>1</v>
      </c>
      <c r="H14" s="121">
        <v>1</v>
      </c>
      <c r="I14" s="37">
        <f>H14/G14</f>
        <v>1</v>
      </c>
      <c r="J14" s="121">
        <v>355.5</v>
      </c>
      <c r="K14" s="18">
        <f t="shared" ref="K14" si="5">J14/F14</f>
        <v>13.166666666666666</v>
      </c>
      <c r="L14" s="22">
        <v>675</v>
      </c>
      <c r="M14" s="22">
        <f t="shared" ref="M14" si="6">L14/F14</f>
        <v>25</v>
      </c>
      <c r="N14" s="39">
        <v>177</v>
      </c>
      <c r="O14" s="39">
        <v>418</v>
      </c>
      <c r="P14" s="121">
        <v>2</v>
      </c>
      <c r="Q14" s="38">
        <v>5</v>
      </c>
      <c r="R14" s="24"/>
      <c r="S14" s="24"/>
    </row>
    <row r="15" spans="1:19" s="3" customFormat="1" ht="15">
      <c r="A15" s="187"/>
      <c r="B15" s="192" t="s">
        <v>71</v>
      </c>
      <c r="C15" s="195">
        <v>3.1</v>
      </c>
      <c r="D15" s="188">
        <v>3.1</v>
      </c>
      <c r="E15" s="188" t="s">
        <v>39</v>
      </c>
      <c r="F15" s="196">
        <v>8</v>
      </c>
      <c r="G15" s="188" t="s">
        <v>39</v>
      </c>
      <c r="H15" s="188" t="s">
        <v>39</v>
      </c>
      <c r="I15" s="37" t="s">
        <v>39</v>
      </c>
      <c r="J15" s="190">
        <v>61</v>
      </c>
      <c r="K15" s="18">
        <f t="shared" ref="K15" si="7">J15/F15</f>
        <v>7.625</v>
      </c>
      <c r="L15" s="189">
        <v>0</v>
      </c>
      <c r="M15" s="22">
        <f t="shared" ref="M15" si="8">L15/F15</f>
        <v>0</v>
      </c>
      <c r="N15" s="190">
        <v>475</v>
      </c>
      <c r="O15" s="190">
        <v>849</v>
      </c>
      <c r="P15" s="188">
        <v>0</v>
      </c>
      <c r="Q15" s="191">
        <v>3</v>
      </c>
      <c r="R15" s="24"/>
      <c r="S15" s="24"/>
    </row>
    <row r="16" spans="1:19" s="3" customFormat="1" ht="15">
      <c r="A16" s="17"/>
      <c r="B16" s="82" t="s">
        <v>72</v>
      </c>
      <c r="C16" s="18">
        <v>3.01</v>
      </c>
      <c r="D16" s="121">
        <v>3.03</v>
      </c>
      <c r="E16" s="18" t="s">
        <v>20</v>
      </c>
      <c r="F16" s="19">
        <v>102</v>
      </c>
      <c r="G16" s="121">
        <v>4</v>
      </c>
      <c r="H16" s="121">
        <v>3</v>
      </c>
      <c r="I16" s="37">
        <f>H16/G16</f>
        <v>0.75</v>
      </c>
      <c r="J16" s="119">
        <v>611</v>
      </c>
      <c r="K16" s="18">
        <f>J16/F16</f>
        <v>5.9901960784313726</v>
      </c>
      <c r="L16" s="22">
        <v>2335.9</v>
      </c>
      <c r="M16" s="22">
        <f>L16/F16</f>
        <v>22.900980392156864</v>
      </c>
      <c r="N16" s="39">
        <v>475</v>
      </c>
      <c r="O16" s="39">
        <v>850</v>
      </c>
      <c r="P16" s="121">
        <v>4</v>
      </c>
      <c r="Q16" s="38">
        <v>16</v>
      </c>
      <c r="R16" s="24"/>
      <c r="S16" s="24"/>
    </row>
    <row r="17" spans="1:19" s="3" customFormat="1" ht="15">
      <c r="A17" s="17"/>
      <c r="B17" s="121" t="s">
        <v>73</v>
      </c>
      <c r="C17" s="18">
        <v>2.94</v>
      </c>
      <c r="D17" s="18">
        <v>2.99</v>
      </c>
      <c r="E17" s="18" t="s">
        <v>20</v>
      </c>
      <c r="F17" s="40">
        <v>23</v>
      </c>
      <c r="G17" s="121">
        <v>3</v>
      </c>
      <c r="H17" s="121">
        <v>3</v>
      </c>
      <c r="I17" s="37">
        <f>H17/G17</f>
        <v>1</v>
      </c>
      <c r="J17" s="119">
        <v>56</v>
      </c>
      <c r="K17" s="18">
        <f>J17/F17</f>
        <v>2.4347826086956523</v>
      </c>
      <c r="L17" s="22">
        <v>0</v>
      </c>
      <c r="M17" s="22">
        <f>L17/F17</f>
        <v>0</v>
      </c>
      <c r="N17" s="39">
        <v>177</v>
      </c>
      <c r="O17" s="39">
        <v>192</v>
      </c>
      <c r="P17" s="121">
        <v>4</v>
      </c>
      <c r="Q17" s="38">
        <v>2</v>
      </c>
      <c r="R17" s="24"/>
      <c r="S17" s="24"/>
    </row>
    <row r="18" spans="1:19" s="1" customFormat="1" ht="15">
      <c r="A18" s="228" t="s">
        <v>74</v>
      </c>
      <c r="B18" s="229"/>
      <c r="C18" s="83" t="s">
        <v>39</v>
      </c>
      <c r="D18" s="83" t="s">
        <v>39</v>
      </c>
      <c r="E18" s="84" t="s">
        <v>39</v>
      </c>
      <c r="F18" s="85">
        <f>SUM(F3:F17)</f>
        <v>981</v>
      </c>
      <c r="G18" s="85">
        <f>SUM(G3:G17)</f>
        <v>42</v>
      </c>
      <c r="H18" s="85">
        <f>SUM(H3:H17)</f>
        <v>39</v>
      </c>
      <c r="I18" s="86" t="s">
        <v>39</v>
      </c>
      <c r="J18" s="87">
        <f>SUM(J3:J17)</f>
        <v>5673.05</v>
      </c>
      <c r="K18" s="88" t="s">
        <v>39</v>
      </c>
      <c r="L18" s="89">
        <f>SUM(L3:L17)</f>
        <v>9689.69</v>
      </c>
      <c r="M18" s="90" t="s">
        <v>39</v>
      </c>
      <c r="N18" s="88">
        <f>SUM(N3:N17)</f>
        <v>5015</v>
      </c>
      <c r="O18" s="132">
        <f>SUM(O3:O17)</f>
        <v>49102</v>
      </c>
      <c r="P18" s="91">
        <f>SUM(P3:P17)</f>
        <v>23</v>
      </c>
      <c r="Q18" s="92">
        <f>SUM(Q3:Q17)</f>
        <v>195</v>
      </c>
      <c r="R18" s="119"/>
      <c r="S18" s="119"/>
    </row>
    <row r="19" spans="1:19" s="3" customFormat="1" ht="15">
      <c r="A19" s="226" t="s">
        <v>75</v>
      </c>
      <c r="B19" s="227"/>
      <c r="C19" s="93">
        <v>3.28</v>
      </c>
      <c r="D19" s="93">
        <v>3.3</v>
      </c>
      <c r="E19" s="93">
        <v>2.84</v>
      </c>
      <c r="F19" s="94">
        <f>F18/10</f>
        <v>98.1</v>
      </c>
      <c r="G19" s="94">
        <f>G18/10</f>
        <v>4.2</v>
      </c>
      <c r="H19" s="94">
        <f>H18/10</f>
        <v>3.9</v>
      </c>
      <c r="I19" s="95">
        <f>H18/G18</f>
        <v>0.9285714285714286</v>
      </c>
      <c r="J19" s="96">
        <f>AVERAGE(J3:J17)</f>
        <v>567.30500000000006</v>
      </c>
      <c r="K19" s="93">
        <f>AVERAGE(K3:K17)</f>
        <v>6.3220026245604064</v>
      </c>
      <c r="L19" s="97">
        <f>AVERAGE(L3:L17)</f>
        <v>968.96900000000005</v>
      </c>
      <c r="M19" s="97">
        <f>AVERAGE(M3:M17)</f>
        <v>9.6357904954880809</v>
      </c>
      <c r="N19" s="107">
        <f>AVERAGE(N3:N17)</f>
        <v>501.5</v>
      </c>
      <c r="O19" s="202">
        <f>AVERAGE(O3:O17)</f>
        <v>4910.2</v>
      </c>
      <c r="P19" s="128">
        <f>AVERAGE(P3:P17)</f>
        <v>2.2999999999999998</v>
      </c>
      <c r="Q19" s="127">
        <f>AVERAGE(Q3:Q17)</f>
        <v>19.5</v>
      </c>
      <c r="R19" s="24"/>
      <c r="S19" s="24"/>
    </row>
    <row r="20" spans="1:19" s="3" customFormat="1" ht="15" customHeight="1">
      <c r="A20" s="232" t="s">
        <v>76</v>
      </c>
      <c r="B20" s="233"/>
      <c r="C20" s="98" t="s">
        <v>39</v>
      </c>
      <c r="D20" s="116" t="s">
        <v>39</v>
      </c>
      <c r="E20" s="98" t="s">
        <v>39</v>
      </c>
      <c r="F20" s="99">
        <f>F18+5</f>
        <v>986</v>
      </c>
      <c r="G20" s="99">
        <f>G18</f>
        <v>42</v>
      </c>
      <c r="H20" s="99">
        <f>H18</f>
        <v>39</v>
      </c>
      <c r="I20" s="100" t="s">
        <v>39</v>
      </c>
      <c r="J20" s="101">
        <f>J18</f>
        <v>5673.05</v>
      </c>
      <c r="K20" s="102" t="s">
        <v>39</v>
      </c>
      <c r="L20" s="103">
        <f>L18</f>
        <v>9689.69</v>
      </c>
      <c r="M20" s="102" t="s">
        <v>39</v>
      </c>
      <c r="N20" s="194">
        <f>N18</f>
        <v>5015</v>
      </c>
      <c r="O20" s="99">
        <f>O18</f>
        <v>49102</v>
      </c>
      <c r="P20" s="102">
        <f>P18</f>
        <v>23</v>
      </c>
      <c r="Q20" s="104">
        <v>197</v>
      </c>
      <c r="R20" s="4"/>
      <c r="S20" s="4"/>
    </row>
    <row r="21" spans="1:19" s="3" customFormat="1" ht="15" customHeight="1">
      <c r="A21" s="105" t="s">
        <v>77</v>
      </c>
      <c r="B21" s="106"/>
      <c r="C21" s="107">
        <v>3.28</v>
      </c>
      <c r="D21" s="107">
        <v>3.3</v>
      </c>
      <c r="E21" s="107">
        <v>2.84</v>
      </c>
      <c r="F21" s="94">
        <f>F20/11</f>
        <v>89.63636363636364</v>
      </c>
      <c r="G21" s="94">
        <f>G19</f>
        <v>4.2</v>
      </c>
      <c r="H21" s="94">
        <f>H19</f>
        <v>3.9</v>
      </c>
      <c r="I21" s="95">
        <f>H20/G20</f>
        <v>0.9285714285714286</v>
      </c>
      <c r="J21" s="96">
        <f>J20/11</f>
        <v>515.7318181818182</v>
      </c>
      <c r="K21" s="93">
        <f>J20/F20</f>
        <v>5.7536004056795136</v>
      </c>
      <c r="L21" s="97">
        <f>L20/11</f>
        <v>880.88090909090909</v>
      </c>
      <c r="M21" s="97">
        <f>L20/F20</f>
        <v>9.8272718052738348</v>
      </c>
      <c r="N21" s="93">
        <f>N20/11</f>
        <v>455.90909090909093</v>
      </c>
      <c r="O21" s="202">
        <f>O20/11</f>
        <v>4463.818181818182</v>
      </c>
      <c r="P21" s="128">
        <f>P20/11</f>
        <v>2.0909090909090908</v>
      </c>
      <c r="Q21" s="127">
        <f>Q20/11</f>
        <v>17.90909090909091</v>
      </c>
      <c r="R21" s="4"/>
      <c r="S21" s="4"/>
    </row>
    <row r="22" spans="1:19" s="3" customFormat="1" ht="15">
      <c r="A22" s="232" t="s">
        <v>45</v>
      </c>
      <c r="B22" s="233"/>
      <c r="C22" s="98" t="s">
        <v>39</v>
      </c>
      <c r="D22" s="98" t="s">
        <v>39</v>
      </c>
      <c r="E22" s="98" t="s">
        <v>39</v>
      </c>
      <c r="F22" s="99">
        <f>NPHC!F18</f>
        <v>1864</v>
      </c>
      <c r="G22" s="99">
        <f>NPHC!G18</f>
        <v>121</v>
      </c>
      <c r="H22" s="99">
        <f>NPHC!H18</f>
        <v>103</v>
      </c>
      <c r="I22" s="100" t="s">
        <v>39</v>
      </c>
      <c r="J22" s="101">
        <v>11781</v>
      </c>
      <c r="K22" s="102" t="s">
        <v>39</v>
      </c>
      <c r="L22" s="103">
        <f>L20+IFC!L27</f>
        <v>27862.119999999995</v>
      </c>
      <c r="M22" s="102" t="s">
        <v>39</v>
      </c>
      <c r="N22" s="99">
        <f>N20+IFC!N27</f>
        <v>12078</v>
      </c>
      <c r="O22" s="99">
        <f>O20+IFC!O27</f>
        <v>109534</v>
      </c>
      <c r="P22" s="102">
        <f>P20+IFC!P27</f>
        <v>56</v>
      </c>
      <c r="Q22" s="104">
        <v>261</v>
      </c>
      <c r="R22" s="24"/>
      <c r="S22" s="24"/>
    </row>
    <row r="23" spans="1:19" s="3" customFormat="1" ht="15">
      <c r="A23" s="230" t="s">
        <v>46</v>
      </c>
      <c r="B23" s="231"/>
      <c r="C23" s="108">
        <v>3.18</v>
      </c>
      <c r="D23" s="109">
        <v>3.21</v>
      </c>
      <c r="E23" s="109">
        <v>2.78</v>
      </c>
      <c r="F23" s="126">
        <f>NPHC!F19</f>
        <v>66.571428571428569</v>
      </c>
      <c r="G23" s="126">
        <f>NPHC!G19</f>
        <v>4.0333333333333332</v>
      </c>
      <c r="H23" s="126">
        <f>NPHC!H19</f>
        <v>3.4333333333333331</v>
      </c>
      <c r="I23" s="110">
        <f>H22/G22</f>
        <v>0.85123966942148765</v>
      </c>
      <c r="J23" s="111">
        <f>J22/28</f>
        <v>420.75</v>
      </c>
      <c r="K23" s="112">
        <f>J22/F22</f>
        <v>6.3202789699570818</v>
      </c>
      <c r="L23" s="113">
        <f>L22/28</f>
        <v>995.07571428571407</v>
      </c>
      <c r="M23" s="113">
        <f>L22/F22</f>
        <v>14.947489270386264</v>
      </c>
      <c r="N23" s="131">
        <f>IFC!N30</f>
        <v>431.35714285714283</v>
      </c>
      <c r="O23" s="131">
        <f>O22/28</f>
        <v>3911.9285714285716</v>
      </c>
      <c r="P23" s="131">
        <f>P22/28</f>
        <v>2</v>
      </c>
      <c r="Q23" s="130">
        <f>Q22/28</f>
        <v>9.3214285714285712</v>
      </c>
      <c r="R23" s="24"/>
      <c r="S23" s="24"/>
    </row>
    <row r="24" spans="1:19" s="3" customFormat="1" ht="15.75" customHeight="1">
      <c r="A24" s="24"/>
      <c r="B24" s="24"/>
      <c r="C24" s="24"/>
      <c r="D24" s="24"/>
      <c r="E24" s="24"/>
      <c r="F24" s="24"/>
      <c r="G24" s="235" t="s">
        <v>47</v>
      </c>
      <c r="H24" s="235"/>
      <c r="I24" s="235"/>
      <c r="J24" s="235" t="s">
        <v>48</v>
      </c>
      <c r="K24" s="235"/>
      <c r="L24" s="235"/>
      <c r="M24" s="234" t="s">
        <v>49</v>
      </c>
      <c r="N24" s="234"/>
      <c r="O24" s="234"/>
      <c r="P24" s="222" t="s">
        <v>50</v>
      </c>
      <c r="Q24" s="222"/>
      <c r="R24" s="24"/>
      <c r="S24" s="24"/>
    </row>
    <row r="25" spans="1:19" s="3" customFormat="1" ht="15">
      <c r="A25" s="209"/>
      <c r="B25" s="209"/>
      <c r="C25" s="118"/>
      <c r="D25" s="118"/>
      <c r="E25" s="118"/>
      <c r="F25" s="118"/>
      <c r="G25" s="118"/>
      <c r="H25" s="118"/>
      <c r="I25" s="118"/>
      <c r="J25" s="71"/>
      <c r="K25" s="71"/>
      <c r="L25" s="71"/>
      <c r="M25" s="71"/>
      <c r="N25" s="71"/>
      <c r="O25" s="72"/>
      <c r="P25" s="24"/>
      <c r="Q25" s="24"/>
      <c r="R25" s="24"/>
      <c r="S25" s="24"/>
    </row>
    <row r="26" spans="1:19" s="3" customFormat="1" ht="15">
      <c r="A26" s="209"/>
      <c r="B26" s="209"/>
      <c r="C26" s="118"/>
      <c r="D26" s="118"/>
      <c r="E26" s="118"/>
      <c r="F26" s="118"/>
      <c r="G26" s="118"/>
      <c r="H26" s="118"/>
      <c r="I26" s="118"/>
      <c r="J26" s="73"/>
      <c r="K26" s="73"/>
      <c r="L26" s="73"/>
      <c r="M26" s="73"/>
      <c r="N26" s="73"/>
      <c r="O26" s="73"/>
      <c r="P26" s="73"/>
      <c r="Q26" s="73"/>
      <c r="R26" s="24"/>
      <c r="S26" s="24"/>
    </row>
    <row r="27" spans="1:19" s="3" customFormat="1" ht="15">
      <c r="A27" s="24"/>
      <c r="B27" s="24"/>
      <c r="C27" s="24"/>
      <c r="D27" s="24"/>
      <c r="E27" s="24"/>
      <c r="F27" s="24"/>
      <c r="G27" s="24"/>
      <c r="H27" s="24"/>
      <c r="I27" s="24"/>
      <c r="J27" s="24"/>
      <c r="K27" s="24"/>
      <c r="L27" s="24"/>
      <c r="M27" s="24"/>
      <c r="N27" s="24"/>
      <c r="O27" s="24"/>
      <c r="P27" s="24"/>
      <c r="Q27" s="24"/>
      <c r="R27" s="24"/>
      <c r="S27" s="24"/>
    </row>
    <row r="28" spans="1:19" s="3" customFormat="1" ht="15">
      <c r="A28" s="24"/>
      <c r="B28" s="24"/>
      <c r="C28" s="24"/>
      <c r="D28" s="24"/>
      <c r="E28" s="24"/>
      <c r="F28" s="24"/>
      <c r="G28" s="24"/>
      <c r="H28" s="24"/>
      <c r="I28" s="24"/>
      <c r="J28" s="24"/>
      <c r="K28" s="24"/>
      <c r="L28" s="24"/>
      <c r="M28" s="24"/>
      <c r="N28" s="24"/>
      <c r="O28" s="24"/>
      <c r="P28" s="24"/>
      <c r="Q28" s="24"/>
      <c r="R28" s="24"/>
      <c r="S28" s="24"/>
    </row>
    <row r="29" spans="1:19"/>
    <row r="30" spans="1:19"/>
    <row r="31" spans="1:19"/>
    <row r="32" spans="1:19"/>
    <row r="33"/>
    <row r="34"/>
    <row r="35"/>
    <row r="36"/>
  </sheetData>
  <sortState xmlns:xlrd2="http://schemas.microsoft.com/office/spreadsheetml/2017/richdata2" ref="A3:S17">
    <sortCondition ref="B3:B17"/>
  </sortState>
  <mergeCells count="12">
    <mergeCell ref="A26:B26"/>
    <mergeCell ref="P24:Q24"/>
    <mergeCell ref="A1:Q1"/>
    <mergeCell ref="A19:B19"/>
    <mergeCell ref="A18:B18"/>
    <mergeCell ref="A23:B23"/>
    <mergeCell ref="A25:B25"/>
    <mergeCell ref="A20:B20"/>
    <mergeCell ref="A22:B22"/>
    <mergeCell ref="M24:O24"/>
    <mergeCell ref="J24:L24"/>
    <mergeCell ref="G24:I24"/>
  </mergeCells>
  <pageMargins left="0.7" right="0.7" top="0.75" bottom="0.75" header="0.3" footer="0.3"/>
  <pageSetup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0"/>
  <sheetViews>
    <sheetView zoomScale="80" zoomScaleNormal="80" workbookViewId="0">
      <selection activeCell="I20" sqref="I20:K20"/>
    </sheetView>
  </sheetViews>
  <sheetFormatPr defaultColWidth="11" defaultRowHeight="15.75" customHeight="1"/>
  <cols>
    <col min="1" max="1" width="4.625" customWidth="1"/>
    <col min="2" max="2" width="32.875" bestFit="1" customWidth="1"/>
    <col min="3" max="17" width="11.125" customWidth="1"/>
  </cols>
  <sheetData>
    <row r="1" spans="1:19" ht="18.75">
      <c r="A1" s="236" t="s">
        <v>78</v>
      </c>
      <c r="B1" s="237"/>
      <c r="C1" s="237"/>
      <c r="D1" s="237"/>
      <c r="E1" s="237"/>
      <c r="F1" s="237"/>
      <c r="G1" s="237"/>
      <c r="H1" s="237"/>
      <c r="I1" s="237"/>
      <c r="J1" s="237"/>
      <c r="K1" s="237"/>
      <c r="L1" s="237"/>
      <c r="M1" s="237"/>
      <c r="N1" s="237"/>
      <c r="O1" s="237"/>
      <c r="P1" s="237"/>
      <c r="Q1" s="238"/>
    </row>
    <row r="2" spans="1:19" s="2" customFormat="1" ht="60.75">
      <c r="A2" s="10"/>
      <c r="B2" s="11" t="s">
        <v>1</v>
      </c>
      <c r="C2" s="12" t="s">
        <v>56</v>
      </c>
      <c r="D2" s="12" t="s">
        <v>79</v>
      </c>
      <c r="E2" s="12" t="s">
        <v>80</v>
      </c>
      <c r="F2" s="12" t="s">
        <v>5</v>
      </c>
      <c r="G2" s="12" t="s">
        <v>6</v>
      </c>
      <c r="H2" s="12" t="s">
        <v>59</v>
      </c>
      <c r="I2" s="12" t="s">
        <v>8</v>
      </c>
      <c r="J2" s="13" t="s">
        <v>9</v>
      </c>
      <c r="K2" s="12" t="s">
        <v>10</v>
      </c>
      <c r="L2" s="12" t="s">
        <v>11</v>
      </c>
      <c r="M2" s="12" t="s">
        <v>12</v>
      </c>
      <c r="N2" s="12" t="s">
        <v>13</v>
      </c>
      <c r="O2" s="12" t="s">
        <v>14</v>
      </c>
      <c r="P2" s="12" t="s">
        <v>15</v>
      </c>
      <c r="Q2" s="14" t="s">
        <v>16</v>
      </c>
    </row>
    <row r="3" spans="1:19" s="3" customFormat="1" ht="15">
      <c r="A3" s="31"/>
      <c r="B3" s="7" t="s">
        <v>65</v>
      </c>
      <c r="C3" s="9">
        <v>3.35</v>
      </c>
      <c r="D3" s="30"/>
      <c r="E3" s="30"/>
      <c r="F3" s="8"/>
      <c r="G3" s="32"/>
      <c r="H3" s="32"/>
      <c r="I3" s="30"/>
      <c r="J3" s="33"/>
      <c r="K3" s="34"/>
      <c r="L3" s="35"/>
      <c r="M3" s="35"/>
      <c r="N3" s="33"/>
      <c r="O3" s="33"/>
      <c r="P3" s="30"/>
      <c r="Q3" s="36"/>
      <c r="R3" s="24"/>
      <c r="S3" s="24"/>
    </row>
    <row r="4" spans="1:19" s="3" customFormat="1" ht="15">
      <c r="A4" s="17"/>
      <c r="B4" s="121" t="s">
        <v>81</v>
      </c>
      <c r="C4" s="18" t="s">
        <v>20</v>
      </c>
      <c r="D4" s="18" t="s">
        <v>20</v>
      </c>
      <c r="E4" s="18" t="s">
        <v>39</v>
      </c>
      <c r="F4" s="119">
        <v>5</v>
      </c>
      <c r="G4" s="19" t="s">
        <v>39</v>
      </c>
      <c r="H4" s="19" t="s">
        <v>39</v>
      </c>
      <c r="I4" s="37" t="s">
        <v>39</v>
      </c>
      <c r="J4" s="19">
        <v>0</v>
      </c>
      <c r="K4" s="18">
        <f>J4/F4</f>
        <v>0</v>
      </c>
      <c r="L4" s="22">
        <v>0</v>
      </c>
      <c r="M4" s="22">
        <f>L4/F4</f>
        <v>0</v>
      </c>
      <c r="N4" s="39">
        <v>0</v>
      </c>
      <c r="O4" s="27">
        <v>0</v>
      </c>
      <c r="P4" s="121">
        <v>0</v>
      </c>
      <c r="Q4" s="38">
        <v>2</v>
      </c>
      <c r="R4" s="24"/>
      <c r="S4" s="24"/>
    </row>
    <row r="5" spans="1:19" s="3" customFormat="1" ht="15">
      <c r="A5" s="31"/>
      <c r="B5" s="7" t="s">
        <v>82</v>
      </c>
      <c r="C5" s="9">
        <v>3.28</v>
      </c>
      <c r="D5" s="30"/>
      <c r="E5" s="30"/>
      <c r="F5" s="8"/>
      <c r="G5" s="32"/>
      <c r="H5" s="32"/>
      <c r="I5" s="30"/>
      <c r="J5" s="33"/>
      <c r="K5" s="34"/>
      <c r="L5" s="35"/>
      <c r="M5" s="35"/>
      <c r="N5" s="33"/>
      <c r="O5" s="33"/>
      <c r="P5" s="30"/>
      <c r="Q5" s="36"/>
      <c r="R5" s="24"/>
      <c r="S5" s="24"/>
    </row>
    <row r="6" spans="1:19" s="3" customFormat="1" ht="15">
      <c r="A6" s="31"/>
      <c r="B6" s="7" t="s">
        <v>17</v>
      </c>
      <c r="C6" s="9">
        <v>3.28</v>
      </c>
      <c r="D6" s="30"/>
      <c r="E6" s="30"/>
      <c r="F6" s="8"/>
      <c r="G6" s="32"/>
      <c r="H6" s="32"/>
      <c r="I6" s="30"/>
      <c r="J6" s="33"/>
      <c r="K6" s="34"/>
      <c r="L6" s="35"/>
      <c r="M6" s="35"/>
      <c r="N6" s="33"/>
      <c r="O6" s="33"/>
      <c r="P6" s="30"/>
      <c r="Q6" s="36"/>
      <c r="R6" s="24"/>
      <c r="S6" s="24"/>
    </row>
    <row r="7" spans="1:19" s="3" customFormat="1" ht="15">
      <c r="A7" s="31"/>
      <c r="B7" s="7" t="s">
        <v>83</v>
      </c>
      <c r="C7" s="9">
        <v>3.18</v>
      </c>
      <c r="D7" s="30"/>
      <c r="E7" s="30"/>
      <c r="F7" s="8"/>
      <c r="G7" s="32"/>
      <c r="H7" s="32"/>
      <c r="I7" s="30"/>
      <c r="J7" s="33"/>
      <c r="K7" s="34"/>
      <c r="L7" s="35"/>
      <c r="M7" s="35"/>
      <c r="N7" s="33"/>
      <c r="O7" s="33"/>
      <c r="P7" s="30"/>
      <c r="Q7" s="36"/>
      <c r="R7" s="24"/>
      <c r="S7" s="24"/>
    </row>
    <row r="8" spans="1:19" s="3" customFormat="1" ht="15">
      <c r="A8" s="31"/>
      <c r="B8" s="7" t="s">
        <v>23</v>
      </c>
      <c r="C8" s="9">
        <v>3.15</v>
      </c>
      <c r="D8" s="30"/>
      <c r="E8" s="30"/>
      <c r="F8" s="8"/>
      <c r="G8" s="32"/>
      <c r="H8" s="32"/>
      <c r="I8" s="30"/>
      <c r="J8" s="33"/>
      <c r="K8" s="34"/>
      <c r="L8" s="35"/>
      <c r="M8" s="35"/>
      <c r="N8" s="33"/>
      <c r="O8" s="33"/>
      <c r="P8" s="30"/>
      <c r="Q8" s="36"/>
      <c r="R8" s="24"/>
      <c r="S8" s="24"/>
    </row>
    <row r="9" spans="1:19" s="3" customFormat="1" ht="15">
      <c r="A9" s="31"/>
      <c r="B9" s="7" t="s">
        <v>84</v>
      </c>
      <c r="C9" s="9">
        <v>3.06</v>
      </c>
      <c r="D9" s="30"/>
      <c r="E9" s="30"/>
      <c r="F9" s="8"/>
      <c r="G9" s="32"/>
      <c r="H9" s="32"/>
      <c r="I9" s="30"/>
      <c r="J9" s="33"/>
      <c r="K9" s="34"/>
      <c r="L9" s="35"/>
      <c r="M9" s="35"/>
      <c r="N9" s="33"/>
      <c r="O9" s="33"/>
      <c r="P9" s="30"/>
      <c r="Q9" s="36"/>
      <c r="R9" s="24"/>
      <c r="S9" s="24"/>
    </row>
    <row r="10" spans="1:19" s="3" customFormat="1" ht="15">
      <c r="A10" s="184"/>
      <c r="B10" s="7" t="s">
        <v>85</v>
      </c>
      <c r="C10" s="7">
        <v>2.82</v>
      </c>
      <c r="D10" s="30"/>
      <c r="E10" s="30"/>
      <c r="F10" s="8"/>
      <c r="G10" s="32"/>
      <c r="H10" s="32"/>
      <c r="I10" s="30"/>
      <c r="J10" s="33"/>
      <c r="K10" s="34"/>
      <c r="L10" s="35"/>
      <c r="M10" s="35"/>
      <c r="N10" s="33"/>
      <c r="O10" s="33"/>
      <c r="P10" s="30"/>
      <c r="Q10" s="36"/>
      <c r="R10" s="24"/>
      <c r="S10" s="24"/>
    </row>
    <row r="11" spans="1:19" s="3" customFormat="1" ht="15">
      <c r="A11" s="17"/>
      <c r="B11" s="121" t="s">
        <v>86</v>
      </c>
      <c r="C11" s="18" t="s">
        <v>20</v>
      </c>
      <c r="D11" s="18" t="s">
        <v>20</v>
      </c>
      <c r="E11" s="18" t="s">
        <v>20</v>
      </c>
      <c r="F11" s="119">
        <v>5</v>
      </c>
      <c r="G11" s="19">
        <v>1</v>
      </c>
      <c r="H11" s="19">
        <v>1</v>
      </c>
      <c r="I11" s="37">
        <f>H11/G11</f>
        <v>1</v>
      </c>
      <c r="J11" s="19">
        <v>0</v>
      </c>
      <c r="K11" s="18">
        <f>J11/F11</f>
        <v>0</v>
      </c>
      <c r="L11" s="22">
        <v>0</v>
      </c>
      <c r="M11" s="22">
        <f>L11/F11</f>
        <v>0</v>
      </c>
      <c r="N11" s="39">
        <v>0</v>
      </c>
      <c r="O11" s="27">
        <v>0</v>
      </c>
      <c r="P11" s="121">
        <v>0</v>
      </c>
      <c r="Q11" s="38">
        <v>0</v>
      </c>
      <c r="R11" s="24"/>
      <c r="S11" s="24"/>
    </row>
    <row r="12" spans="1:19" s="3" customFormat="1" ht="15">
      <c r="A12" s="241" t="s">
        <v>87</v>
      </c>
      <c r="B12" s="242"/>
      <c r="C12" s="41" t="s">
        <v>39</v>
      </c>
      <c r="D12" s="42" t="s">
        <v>39</v>
      </c>
      <c r="E12" s="41" t="s">
        <v>39</v>
      </c>
      <c r="F12" s="43">
        <v>10</v>
      </c>
      <c r="G12" s="43">
        <v>1</v>
      </c>
      <c r="H12" s="43">
        <v>1</v>
      </c>
      <c r="I12" s="44" t="s">
        <v>39</v>
      </c>
      <c r="J12" s="43">
        <f>SUM(J6:J11)</f>
        <v>0</v>
      </c>
      <c r="K12" s="41" t="s">
        <v>39</v>
      </c>
      <c r="L12" s="46">
        <f>SUM(L3:L11)</f>
        <v>0</v>
      </c>
      <c r="M12" s="47" t="s">
        <v>39</v>
      </c>
      <c r="N12" s="41">
        <f>SUM(N6:N11)</f>
        <v>0</v>
      </c>
      <c r="O12" s="43">
        <f>SUM(O6:O11)</f>
        <v>0</v>
      </c>
      <c r="P12" s="45">
        <v>1</v>
      </c>
      <c r="Q12" s="48">
        <v>2</v>
      </c>
      <c r="R12" s="24"/>
      <c r="S12" s="24"/>
    </row>
    <row r="13" spans="1:19" s="3" customFormat="1" ht="15">
      <c r="A13" s="239" t="s">
        <v>88</v>
      </c>
      <c r="B13" s="240"/>
      <c r="C13" s="49">
        <v>2.82</v>
      </c>
      <c r="D13" s="49">
        <v>2.25</v>
      </c>
      <c r="E13" s="49" t="s">
        <v>20</v>
      </c>
      <c r="F13" s="50">
        <f>F12/2</f>
        <v>5</v>
      </c>
      <c r="G13" s="50">
        <v>0</v>
      </c>
      <c r="H13" s="50">
        <v>0</v>
      </c>
      <c r="I13" s="51">
        <v>1</v>
      </c>
      <c r="J13" s="49">
        <v>0</v>
      </c>
      <c r="K13" s="49">
        <f>AVERAGE(K6:K11)</f>
        <v>0</v>
      </c>
      <c r="L13" s="52">
        <f>AVERAGE(L10:L11)</f>
        <v>0</v>
      </c>
      <c r="M13" s="52">
        <f>AVERAGE(M6:M11)</f>
        <v>0</v>
      </c>
      <c r="N13" s="53">
        <f>AVERAGE(N6:N11)</f>
        <v>0</v>
      </c>
      <c r="O13" s="53">
        <f>O12/4</f>
        <v>0</v>
      </c>
      <c r="P13" s="50">
        <f>P12/4</f>
        <v>0.25</v>
      </c>
      <c r="Q13" s="129">
        <v>1</v>
      </c>
      <c r="R13" s="24"/>
      <c r="S13" s="24"/>
    </row>
    <row r="14" spans="1:19" s="3" customFormat="1" ht="15">
      <c r="A14" s="247" t="s">
        <v>43</v>
      </c>
      <c r="B14" s="248"/>
      <c r="C14" s="54" t="s">
        <v>39</v>
      </c>
      <c r="D14" s="54" t="s">
        <v>39</v>
      </c>
      <c r="E14" s="54" t="s">
        <v>39</v>
      </c>
      <c r="F14" s="54">
        <f>IFC!F27</f>
        <v>878</v>
      </c>
      <c r="G14" s="54">
        <f>IFC!G27</f>
        <v>79</v>
      </c>
      <c r="H14" s="54">
        <f>IFC!H27</f>
        <v>64</v>
      </c>
      <c r="I14" s="55" t="s">
        <v>39</v>
      </c>
      <c r="J14" s="56">
        <f>IFC!J27</f>
        <v>4008.5</v>
      </c>
      <c r="K14" s="56" t="s">
        <v>39</v>
      </c>
      <c r="L14" s="57">
        <f>IFC!L27</f>
        <v>18172.429999999997</v>
      </c>
      <c r="M14" s="57" t="s">
        <v>39</v>
      </c>
      <c r="N14" s="54">
        <f>IFC!N27</f>
        <v>7063</v>
      </c>
      <c r="O14" s="54">
        <f>IFC!O27</f>
        <v>60432</v>
      </c>
      <c r="P14" s="58">
        <f>IFC!P27</f>
        <v>33</v>
      </c>
      <c r="Q14" s="59">
        <f>IFC!Q27</f>
        <v>68</v>
      </c>
      <c r="R14" s="24"/>
      <c r="S14" s="24"/>
    </row>
    <row r="15" spans="1:19" s="3" customFormat="1" ht="15" customHeight="1">
      <c r="A15" s="243" t="s">
        <v>44</v>
      </c>
      <c r="B15" s="244"/>
      <c r="C15" s="60">
        <v>3.06</v>
      </c>
      <c r="D15" s="60">
        <v>3.1</v>
      </c>
      <c r="E15" s="60">
        <v>2.75</v>
      </c>
      <c r="F15" s="50">
        <f>IFC!F28</f>
        <v>51.647058823529413</v>
      </c>
      <c r="G15" s="50">
        <f>IFC!G28</f>
        <v>4.6470588235294121</v>
      </c>
      <c r="H15" s="50">
        <f>IFC!H28</f>
        <v>3.7647058823529411</v>
      </c>
      <c r="I15" s="61">
        <f>IFC!I28</f>
        <v>0.810126582278481</v>
      </c>
      <c r="J15" s="49">
        <f>IFC!J28</f>
        <v>235.79411764705881</v>
      </c>
      <c r="K15" s="49">
        <f>IFC!K28</f>
        <v>4.5654897494305242</v>
      </c>
      <c r="L15" s="52">
        <f>IFC!L28</f>
        <v>1068.9664705882351</v>
      </c>
      <c r="M15" s="52">
        <f>IFC!M28</f>
        <v>20.697528473804095</v>
      </c>
      <c r="N15" s="50">
        <f>IFC!N28</f>
        <v>415.47058823529414</v>
      </c>
      <c r="O15" s="50">
        <f>IFC!O28</f>
        <v>3554.8235294117649</v>
      </c>
      <c r="P15" s="50">
        <f>IFC!P28</f>
        <v>1.9411764705882353</v>
      </c>
      <c r="Q15" s="129">
        <f>IFC!Q28</f>
        <v>4</v>
      </c>
      <c r="R15" s="4"/>
      <c r="S15" s="4"/>
    </row>
    <row r="16" spans="1:19" s="3" customFormat="1" ht="15" customHeight="1">
      <c r="A16" s="249" t="s">
        <v>76</v>
      </c>
      <c r="B16" s="250"/>
      <c r="C16" s="62" t="s">
        <v>39</v>
      </c>
      <c r="D16" s="62" t="s">
        <v>39</v>
      </c>
      <c r="E16" s="62" t="s">
        <v>39</v>
      </c>
      <c r="F16" s="63">
        <f>PHA!F20</f>
        <v>986</v>
      </c>
      <c r="G16" s="63">
        <f>PHA!G20</f>
        <v>42</v>
      </c>
      <c r="H16" s="63">
        <f>PHA!H20</f>
        <v>39</v>
      </c>
      <c r="I16" s="55" t="s">
        <v>39</v>
      </c>
      <c r="J16" s="125">
        <f>PHA!J20</f>
        <v>5673.05</v>
      </c>
      <c r="K16" s="58" t="s">
        <v>39</v>
      </c>
      <c r="L16" s="57">
        <f>PHA!L20</f>
        <v>9689.69</v>
      </c>
      <c r="M16" s="57" t="s">
        <v>39</v>
      </c>
      <c r="N16" s="54">
        <f>PHA!N20</f>
        <v>5015</v>
      </c>
      <c r="O16" s="63">
        <f>PHA!O20</f>
        <v>49102</v>
      </c>
      <c r="P16" s="58">
        <f>PHA!P20</f>
        <v>23</v>
      </c>
      <c r="Q16" s="64">
        <f>PHA!Q20</f>
        <v>197</v>
      </c>
      <c r="R16" s="4"/>
      <c r="S16" s="4"/>
    </row>
    <row r="17" spans="1:19" s="3" customFormat="1" ht="15">
      <c r="A17" s="65" t="s">
        <v>77</v>
      </c>
      <c r="B17" s="66"/>
      <c r="C17" s="53">
        <v>3.28</v>
      </c>
      <c r="D17" s="53">
        <v>3.3</v>
      </c>
      <c r="E17" s="53">
        <v>2.84</v>
      </c>
      <c r="F17" s="50">
        <f>PHA!F21</f>
        <v>89.63636363636364</v>
      </c>
      <c r="G17" s="50">
        <f>PHA!G21</f>
        <v>4.2</v>
      </c>
      <c r="H17" s="50">
        <f>PHA!H21</f>
        <v>3.9</v>
      </c>
      <c r="I17" s="61">
        <f>PHA!I21</f>
        <v>0.9285714285714286</v>
      </c>
      <c r="J17" s="49">
        <f>PHA!J21</f>
        <v>515.7318181818182</v>
      </c>
      <c r="K17" s="49">
        <f>PHA!K21</f>
        <v>5.7536004056795136</v>
      </c>
      <c r="L17" s="52">
        <f>PHA!L21</f>
        <v>880.88090909090909</v>
      </c>
      <c r="M17" s="52">
        <f>PHA!M21</f>
        <v>9.8272718052738348</v>
      </c>
      <c r="N17" s="49">
        <f>PHA!N21</f>
        <v>455.90909090909093</v>
      </c>
      <c r="O17" s="50">
        <f>PHA!O21</f>
        <v>4463.818181818182</v>
      </c>
      <c r="P17" s="50">
        <f>PHA!P21</f>
        <v>2.0909090909090908</v>
      </c>
      <c r="Q17" s="129">
        <f>PHA!Q21</f>
        <v>17.90909090909091</v>
      </c>
      <c r="R17" s="24"/>
      <c r="S17" s="24"/>
    </row>
    <row r="18" spans="1:19" s="3" customFormat="1" ht="15">
      <c r="A18" s="249" t="s">
        <v>45</v>
      </c>
      <c r="B18" s="250"/>
      <c r="C18" s="62" t="s">
        <v>39</v>
      </c>
      <c r="D18" s="62" t="s">
        <v>39</v>
      </c>
      <c r="E18" s="62" t="s">
        <v>39</v>
      </c>
      <c r="F18" s="63">
        <f>NPHC!F16+NPHC!F14</f>
        <v>1864</v>
      </c>
      <c r="G18" s="63">
        <f>G16+G14</f>
        <v>121</v>
      </c>
      <c r="H18" s="63">
        <f>H16+H14</f>
        <v>103</v>
      </c>
      <c r="I18" s="55" t="s">
        <v>39</v>
      </c>
      <c r="J18" s="54">
        <f>J14+J16</f>
        <v>9681.5499999999993</v>
      </c>
      <c r="K18" s="58" t="s">
        <v>39</v>
      </c>
      <c r="L18" s="57">
        <f>PHA!L22</f>
        <v>27862.119999999995</v>
      </c>
      <c r="M18" s="57" t="s">
        <v>39</v>
      </c>
      <c r="N18" s="63">
        <f>IFC!N29</f>
        <v>12078</v>
      </c>
      <c r="O18" s="63">
        <f>PHA!O22</f>
        <v>109534</v>
      </c>
      <c r="P18" s="58">
        <f>PHA!P22</f>
        <v>56</v>
      </c>
      <c r="Q18" s="64">
        <f>PHA!Q22</f>
        <v>261</v>
      </c>
      <c r="R18" s="24"/>
      <c r="S18" s="24"/>
    </row>
    <row r="19" spans="1:19" s="3" customFormat="1" ht="15">
      <c r="A19" s="245" t="s">
        <v>46</v>
      </c>
      <c r="B19" s="246"/>
      <c r="C19" s="67">
        <v>3.18</v>
      </c>
      <c r="D19" s="68">
        <v>3.21</v>
      </c>
      <c r="E19" s="68">
        <v>2.78</v>
      </c>
      <c r="F19" s="133">
        <f>IFC!F30</f>
        <v>66.571428571428569</v>
      </c>
      <c r="G19" s="133">
        <f>G18/30</f>
        <v>4.0333333333333332</v>
      </c>
      <c r="H19" s="133">
        <f>H18/30</f>
        <v>3.4333333333333331</v>
      </c>
      <c r="I19" s="69">
        <f>H18/G18</f>
        <v>0.85123966942148765</v>
      </c>
      <c r="J19" s="133">
        <f>J18/30</f>
        <v>322.71833333333331</v>
      </c>
      <c r="K19" s="67">
        <f>IFC!K30</f>
        <v>6.3202789699570818</v>
      </c>
      <c r="L19" s="70">
        <f>PHA!L23</f>
        <v>995.07571428571407</v>
      </c>
      <c r="M19" s="70">
        <f>PHA!M23</f>
        <v>14.947489270386264</v>
      </c>
      <c r="N19" s="133">
        <f>IFC!N30</f>
        <v>431.35714285714283</v>
      </c>
      <c r="O19" s="133">
        <f>O18/30</f>
        <v>3651.1333333333332</v>
      </c>
      <c r="P19" s="133">
        <f>PHA!P23</f>
        <v>2</v>
      </c>
      <c r="Q19" s="134">
        <f>PHA!Q23</f>
        <v>9.3214285714285712</v>
      </c>
      <c r="R19" s="24"/>
      <c r="S19" s="24"/>
    </row>
    <row r="20" spans="1:19" s="3" customFormat="1" ht="15.75" customHeight="1">
      <c r="A20" s="24"/>
      <c r="B20" s="24"/>
      <c r="C20" s="24"/>
      <c r="D20" s="24"/>
      <c r="E20" s="24"/>
      <c r="F20" s="24"/>
      <c r="G20" s="24"/>
      <c r="H20" s="24"/>
      <c r="I20" s="235" t="s">
        <v>47</v>
      </c>
      <c r="J20" s="235"/>
      <c r="K20" s="235"/>
      <c r="L20" s="24"/>
      <c r="M20" s="186" t="s">
        <v>48</v>
      </c>
      <c r="N20" s="186"/>
      <c r="O20" s="24"/>
      <c r="P20" s="222" t="s">
        <v>50</v>
      </c>
      <c r="Q20" s="222"/>
      <c r="R20" s="24"/>
      <c r="S20" s="24"/>
    </row>
    <row r="21" spans="1:19" s="3" customFormat="1" ht="15">
      <c r="A21" s="118"/>
      <c r="B21" s="118"/>
      <c r="C21" s="118"/>
      <c r="D21" s="118"/>
      <c r="E21" s="118"/>
      <c r="F21" s="118"/>
      <c r="G21" s="118"/>
      <c r="H21" s="118"/>
      <c r="I21" s="118"/>
      <c r="J21" s="71"/>
      <c r="K21" s="71"/>
      <c r="L21" s="71"/>
      <c r="M21" s="71"/>
      <c r="N21" s="71"/>
      <c r="O21" s="72"/>
      <c r="P21" s="24"/>
      <c r="Q21" s="24"/>
      <c r="R21" s="24"/>
      <c r="S21" s="24"/>
    </row>
    <row r="22" spans="1:19" s="3" customFormat="1" ht="15">
      <c r="A22" s="118"/>
      <c r="B22" s="118"/>
      <c r="C22" s="118"/>
      <c r="D22" s="118"/>
      <c r="E22" s="118"/>
      <c r="F22" s="118"/>
      <c r="G22" s="118"/>
      <c r="H22" s="118"/>
      <c r="I22" s="118"/>
      <c r="J22" s="71"/>
      <c r="K22" s="71"/>
      <c r="L22" s="71"/>
      <c r="M22" s="71"/>
      <c r="N22" s="71"/>
      <c r="O22" s="72"/>
      <c r="P22" s="24"/>
      <c r="Q22" s="24"/>
      <c r="R22" s="24"/>
      <c r="S22" s="24"/>
    </row>
    <row r="23" spans="1:19" s="3" customFormat="1" ht="15">
      <c r="A23" s="118"/>
      <c r="B23" s="118"/>
      <c r="C23" s="118"/>
      <c r="D23" s="118"/>
      <c r="E23" s="118"/>
      <c r="F23" s="118"/>
      <c r="G23" s="118"/>
      <c r="H23" s="118"/>
      <c r="I23" s="118"/>
      <c r="J23" s="71"/>
      <c r="K23" s="71"/>
      <c r="L23" s="71"/>
      <c r="M23" s="71"/>
      <c r="N23" s="71"/>
      <c r="O23" s="72"/>
      <c r="P23" s="24"/>
      <c r="Q23" s="24"/>
      <c r="R23" s="24"/>
      <c r="S23" s="24"/>
    </row>
    <row r="24" spans="1:19" s="3" customFormat="1" ht="15">
      <c r="A24" s="118"/>
      <c r="B24" s="118"/>
      <c r="C24" s="114"/>
      <c r="D24" s="118"/>
      <c r="E24" s="118"/>
      <c r="F24" s="118"/>
      <c r="G24" s="118"/>
      <c r="H24" s="118"/>
      <c r="I24" s="118"/>
      <c r="J24" s="73"/>
      <c r="K24" s="73"/>
      <c r="L24" s="73"/>
      <c r="M24" s="73"/>
      <c r="N24" s="73"/>
      <c r="O24" s="73"/>
      <c r="P24" s="73"/>
      <c r="Q24" s="73"/>
      <c r="R24" s="24"/>
      <c r="S24" s="24"/>
    </row>
    <row r="25" spans="1:19" s="3" customFormat="1" ht="15">
      <c r="A25" s="24"/>
      <c r="B25" s="24"/>
      <c r="C25" s="24"/>
      <c r="D25" s="24"/>
      <c r="E25" s="24"/>
      <c r="F25" s="24"/>
      <c r="G25" s="24"/>
      <c r="H25" s="24"/>
      <c r="I25" s="24"/>
      <c r="J25" s="24"/>
      <c r="K25" s="24"/>
      <c r="L25" s="24"/>
      <c r="M25" s="24"/>
      <c r="N25" s="24"/>
      <c r="O25" s="24"/>
      <c r="P25" s="24"/>
      <c r="Q25" s="24"/>
      <c r="R25" s="24"/>
      <c r="S25" s="24"/>
    </row>
    <row r="26" spans="1:19" s="3" customFormat="1" ht="15">
      <c r="A26" s="24"/>
      <c r="B26" s="24"/>
      <c r="C26" s="24"/>
      <c r="D26" s="24"/>
      <c r="E26" s="24"/>
      <c r="F26" s="24"/>
      <c r="G26" s="24"/>
      <c r="H26" s="24"/>
      <c r="I26" s="24"/>
      <c r="J26" s="24"/>
      <c r="K26" s="24"/>
      <c r="L26" s="24"/>
      <c r="M26" s="24"/>
      <c r="N26" s="24"/>
      <c r="O26" s="24"/>
      <c r="P26" s="24"/>
      <c r="Q26" s="24"/>
      <c r="R26" s="24"/>
      <c r="S26" s="24"/>
    </row>
    <row r="27" spans="1:19" s="3" customFormat="1" ht="15">
      <c r="A27" s="24"/>
      <c r="B27" s="24"/>
      <c r="C27" s="24"/>
      <c r="D27" s="24"/>
      <c r="E27" s="24"/>
      <c r="F27" s="24"/>
      <c r="G27" s="24"/>
      <c r="H27" s="24"/>
      <c r="I27" s="24"/>
      <c r="J27" s="24"/>
      <c r="K27" s="24"/>
      <c r="L27" s="24"/>
      <c r="M27" s="24"/>
      <c r="N27" s="24"/>
      <c r="O27" s="24"/>
      <c r="P27" s="24"/>
      <c r="Q27" s="24"/>
      <c r="R27" s="24"/>
      <c r="S27" s="24"/>
    </row>
    <row r="28" spans="1:19" s="3" customFormat="1" ht="15">
      <c r="A28" s="24"/>
      <c r="B28" s="24"/>
      <c r="C28" s="24"/>
      <c r="D28" s="24"/>
      <c r="E28" s="24"/>
      <c r="F28" s="24"/>
      <c r="G28" s="24"/>
      <c r="H28" s="24"/>
      <c r="I28" s="24"/>
      <c r="J28" s="24"/>
      <c r="K28" s="24"/>
      <c r="L28" s="24"/>
      <c r="M28" s="24"/>
      <c r="N28" s="24"/>
      <c r="O28" s="24"/>
      <c r="P28" s="24"/>
      <c r="Q28" s="24"/>
      <c r="R28" s="24"/>
      <c r="S28" s="24"/>
    </row>
    <row r="29" spans="1:19" s="3" customFormat="1" ht="15">
      <c r="A29" s="24"/>
      <c r="B29" s="24"/>
      <c r="C29" s="24"/>
      <c r="D29" s="24"/>
      <c r="E29" s="24"/>
      <c r="F29" s="24"/>
      <c r="G29" s="24"/>
      <c r="H29" s="24"/>
      <c r="I29" s="24"/>
      <c r="J29" s="24"/>
      <c r="K29" s="24"/>
      <c r="L29" s="24"/>
      <c r="M29" s="24"/>
      <c r="N29" s="24"/>
      <c r="O29" s="24"/>
      <c r="P29" s="24"/>
      <c r="Q29" s="24"/>
      <c r="R29" s="24"/>
      <c r="S29" s="24"/>
    </row>
    <row r="30" spans="1:19" s="3" customFormat="1" ht="15">
      <c r="A30" s="24"/>
      <c r="B30" s="24"/>
      <c r="C30" s="24"/>
      <c r="D30" s="24"/>
      <c r="E30" s="24"/>
      <c r="F30" s="24"/>
      <c r="G30" s="24"/>
      <c r="H30" s="24"/>
      <c r="I30" s="24"/>
      <c r="J30" s="24"/>
      <c r="K30" s="24"/>
      <c r="L30" s="24"/>
      <c r="M30" s="24"/>
      <c r="N30" s="24"/>
      <c r="O30" s="24"/>
      <c r="P30" s="24"/>
      <c r="Q30" s="24"/>
      <c r="R30" s="24"/>
      <c r="S30" s="24"/>
    </row>
    <row r="31" spans="1:19" s="3" customFormat="1" ht="15">
      <c r="A31" s="24"/>
      <c r="B31" s="24"/>
      <c r="C31" s="24"/>
      <c r="D31" s="24"/>
      <c r="E31" s="24"/>
      <c r="F31" s="24"/>
      <c r="G31" s="24"/>
      <c r="H31" s="24"/>
      <c r="I31" s="24"/>
      <c r="J31" s="24"/>
      <c r="K31" s="24"/>
      <c r="L31" s="24"/>
      <c r="M31" s="24"/>
      <c r="N31" s="24"/>
      <c r="O31" s="24"/>
      <c r="P31" s="24"/>
      <c r="Q31" s="24"/>
      <c r="R31" s="24"/>
      <c r="S31" s="24"/>
    </row>
    <row r="32" spans="1:19" s="3" customFormat="1" ht="15">
      <c r="A32" s="24"/>
      <c r="B32" s="24"/>
      <c r="C32" s="24"/>
      <c r="D32" s="24"/>
      <c r="E32" s="24"/>
      <c r="F32" s="24"/>
      <c r="G32" s="24"/>
      <c r="H32" s="24"/>
      <c r="I32" s="24"/>
      <c r="J32" s="24"/>
      <c r="K32" s="24"/>
      <c r="L32" s="24"/>
      <c r="M32" s="24"/>
      <c r="N32" s="24"/>
      <c r="O32" s="24"/>
      <c r="P32" s="24"/>
      <c r="Q32" s="24"/>
      <c r="R32" s="24"/>
      <c r="S32" s="24"/>
    </row>
    <row r="33" spans="1:19" s="3" customFormat="1" ht="15">
      <c r="A33" s="24"/>
      <c r="B33" s="24"/>
      <c r="C33" s="24"/>
      <c r="D33" s="24"/>
      <c r="E33" s="24"/>
      <c r="F33" s="24"/>
      <c r="G33" s="24"/>
      <c r="H33" s="24"/>
      <c r="I33" s="24"/>
      <c r="J33" s="24"/>
      <c r="K33" s="24"/>
      <c r="L33" s="24"/>
      <c r="M33" s="24"/>
      <c r="N33" s="24"/>
      <c r="O33" s="24"/>
      <c r="P33" s="24"/>
      <c r="Q33" s="24"/>
      <c r="R33" s="24"/>
      <c r="S33" s="24"/>
    </row>
    <row r="34" spans="1:19"/>
    <row r="35" spans="1:19"/>
    <row r="36" spans="1:19"/>
    <row r="37" spans="1:19"/>
    <row r="38" spans="1:19"/>
    <row r="39" spans="1:19"/>
    <row r="40" spans="1:19"/>
  </sheetData>
  <sortState xmlns:xlrd2="http://schemas.microsoft.com/office/spreadsheetml/2017/richdata2" ref="A10:S11">
    <sortCondition ref="B10:B11"/>
  </sortState>
  <mergeCells count="10">
    <mergeCell ref="P20:Q20"/>
    <mergeCell ref="A1:Q1"/>
    <mergeCell ref="A13:B13"/>
    <mergeCell ref="A12:B12"/>
    <mergeCell ref="A15:B15"/>
    <mergeCell ref="A19:B19"/>
    <mergeCell ref="A14:B14"/>
    <mergeCell ref="A16:B16"/>
    <mergeCell ref="A18:B18"/>
    <mergeCell ref="I20:K20"/>
  </mergeCells>
  <pageMargins left="0.7" right="0.7" top="0.75" bottom="0.75" header="0.3" footer="0.3"/>
  <pageSetup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4b4b7b45-a305-44fb-928d-ae0bf003d557">
      <UserInfo>
        <DisplayName>Weber, Terry</DisplayName>
        <AccountId>13</AccountId>
        <AccountType/>
      </UserInfo>
      <UserInfo>
        <DisplayName>Grayson, LaShata M</DisplayName>
        <AccountId>454</AccountId>
        <AccountType/>
      </UserInfo>
      <UserInfo>
        <DisplayName>Cavato, Allison E</DisplayName>
        <AccountId>507</AccountId>
        <AccountType/>
      </UserInfo>
      <UserInfo>
        <DisplayName>Benson, Tara E</DisplayName>
        <AccountId>24</AccountId>
        <AccountType/>
      </UserInfo>
    </SharedWithUsers>
    <_ip_UnifiedCompliancePolicyUIAction xmlns="http://schemas.microsoft.com/sharepoint/v3" xsi:nil="true"/>
    <lcf76f155ced4ddcb4097134ff3c332f xmlns="37c3d74d-b1dd-453f-a441-df89b9f12e6c">
      <Terms xmlns="http://schemas.microsoft.com/office/infopath/2007/PartnerControls"/>
    </lcf76f155ced4ddcb4097134ff3c332f>
    <TaxCatchAll xmlns="5266b173-78fb-4082-8893-e01ab520799c"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AFFBC2DE1CB94B895163CD7710E005" ma:contentTypeVersion="19" ma:contentTypeDescription="Create a new document." ma:contentTypeScope="" ma:versionID="cd94b8c9c1aac87dcd58dc42014a2634">
  <xsd:schema xmlns:xsd="http://www.w3.org/2001/XMLSchema" xmlns:xs="http://www.w3.org/2001/XMLSchema" xmlns:p="http://schemas.microsoft.com/office/2006/metadata/properties" xmlns:ns1="http://schemas.microsoft.com/sharepoint/v3" xmlns:ns2="37c3d74d-b1dd-453f-a441-df89b9f12e6c" xmlns:ns3="4b4b7b45-a305-44fb-928d-ae0bf003d557" xmlns:ns4="5266b173-78fb-4082-8893-e01ab520799c" targetNamespace="http://schemas.microsoft.com/office/2006/metadata/properties" ma:root="true" ma:fieldsID="16315913df500ca6bffb43bf5670ca44" ns1:_="" ns2:_="" ns3:_="" ns4:_="">
    <xsd:import namespace="http://schemas.microsoft.com/sharepoint/v3"/>
    <xsd:import namespace="37c3d74d-b1dd-453f-a441-df89b9f12e6c"/>
    <xsd:import namespace="4b4b7b45-a305-44fb-928d-ae0bf003d557"/>
    <xsd:import namespace="5266b173-78fb-4082-8893-e01ab520799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c3d74d-b1dd-453f-a441-df89b9f12e6c"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da40051-455f-48ac-bab4-8728f93bac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4b7b45-a305-44fb-928d-ae0bf003d557"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66b173-78fb-4082-8893-e01ab520799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a4878f7-3a5a-4ed0-80fd-1825d91c818b}" ma:internalName="TaxCatchAll" ma:showField="CatchAllData" ma:web="5266b173-78fb-4082-8893-e01ab52079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BF50C2-A833-4A3E-A16E-B33BB45E5FFF}"/>
</file>

<file path=customXml/itemProps2.xml><?xml version="1.0" encoding="utf-8"?>
<ds:datastoreItem xmlns:ds="http://schemas.openxmlformats.org/officeDocument/2006/customXml" ds:itemID="{91C9276A-2617-4799-AC2D-82C9072BF70B}"/>
</file>

<file path=customXml/itemProps3.xml><?xml version="1.0" encoding="utf-8"?>
<ds:datastoreItem xmlns:ds="http://schemas.openxmlformats.org/officeDocument/2006/customXml" ds:itemID="{C899CC2A-34F3-4E93-838C-1BEC36C91716}"/>
</file>

<file path=docProps/app.xml><?xml version="1.0" encoding="utf-8"?>
<Properties xmlns="http://schemas.openxmlformats.org/officeDocument/2006/extended-properties" xmlns:vt="http://schemas.openxmlformats.org/officeDocument/2006/docPropsVTypes">
  <Application>Microsoft Excel Online</Application>
  <Manager/>
  <Company>Missouri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Shelby Greninger</dc:creator>
  <cp:keywords/>
  <dc:description/>
  <cp:lastModifiedBy>Genisio, Carlye J</cp:lastModifiedBy>
  <cp:revision/>
  <dcterms:created xsi:type="dcterms:W3CDTF">2015-02-02T21:23:06Z</dcterms:created>
  <dcterms:modified xsi:type="dcterms:W3CDTF">2024-05-29T13:54:27Z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0x010100C4AFFBC2DE1CB94B895163CD7710E005</vt:lpwstr>
  </property>
  <property fmtid="{D5CDD505-2E9C-101B-9397-08002B2CF9AE}" pid="3" name="MediaServiceImageTags">
    <vt:lpwstr/>
  </property>
</Properties>
</file>